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'BS'!$A$1:$I$63</definedName>
    <definedName name="_xlnm.Print_Area" localSheetId="2">'CF'!$A$1:$J$58</definedName>
    <definedName name="_xlnm.Print_Area" localSheetId="3">'Equity'!$A$1:$R$46</definedName>
    <definedName name="_xlnm.Print_Area" localSheetId="0">'IS'!$A$1:$I$54</definedName>
  </definedNames>
  <calcPr fullCalcOnLoad="1" iterate="1" iterateCount="1500" iterateDelta="0.001"/>
</workbook>
</file>

<file path=xl/sharedStrings.xml><?xml version="1.0" encoding="utf-8"?>
<sst xmlns="http://schemas.openxmlformats.org/spreadsheetml/2006/main" count="184" uniqueCount="137">
  <si>
    <t>RM'000</t>
  </si>
  <si>
    <t>Taxation</t>
  </si>
  <si>
    <t>Reserves</t>
  </si>
  <si>
    <t>Revenue</t>
  </si>
  <si>
    <t>Inventories</t>
  </si>
  <si>
    <t>*</t>
  </si>
  <si>
    <t>Operating profit before changes in working capital</t>
  </si>
  <si>
    <t>Capital</t>
  </si>
  <si>
    <t>Total</t>
  </si>
  <si>
    <t>Profits</t>
  </si>
  <si>
    <t>Other investments</t>
  </si>
  <si>
    <t>Cash and bank balances</t>
  </si>
  <si>
    <t>Property, plant and equipment</t>
  </si>
  <si>
    <t>Net change in current assets</t>
  </si>
  <si>
    <t>Net change in current liabilities</t>
  </si>
  <si>
    <t>Operating expenses</t>
  </si>
  <si>
    <t>Other operating income</t>
  </si>
  <si>
    <t>Finance cost</t>
  </si>
  <si>
    <t>Goodwill on consolidation</t>
  </si>
  <si>
    <t>Share capital</t>
  </si>
  <si>
    <t>Minority interests</t>
  </si>
  <si>
    <t>Net current liabilities</t>
  </si>
  <si>
    <t>31.12.2005</t>
  </si>
  <si>
    <t>Share</t>
  </si>
  <si>
    <t>Exchange</t>
  </si>
  <si>
    <t>Retained</t>
  </si>
  <si>
    <t>Premium</t>
  </si>
  <si>
    <t>Minority</t>
  </si>
  <si>
    <t>ICULS</t>
  </si>
  <si>
    <t>*  Represent RM100.00</t>
  </si>
  <si>
    <t>Total equity</t>
  </si>
  <si>
    <t>Equity holders of the parent</t>
  </si>
  <si>
    <t xml:space="preserve">Reserve on </t>
  </si>
  <si>
    <t>Effects of adopting FRS 3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</si>
  <si>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</si>
  <si>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</si>
  <si>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</si>
  <si>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</si>
  <si>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</si>
  <si>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</si>
  <si>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</si>
  <si>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</si>
  <si>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</si>
  <si>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</si>
  <si>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Preceding  Year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</si>
  <si>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</si>
  <si>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</si>
  <si>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</si>
  <si>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</si>
  <si>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</si>
  <si>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</si>
  <si>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</si>
  <si>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Share of profit of associated company</t>
  </si>
  <si>
    <t>Deferred tax assets</t>
  </si>
  <si>
    <t>Current Quarter</t>
  </si>
  <si>
    <t>As at End of</t>
  </si>
  <si>
    <t>Financial Year End</t>
  </si>
  <si>
    <t>As at Preceding</t>
  </si>
  <si>
    <t>Deposits placed with licensed banks</t>
  </si>
  <si>
    <t>Short term borrowings</t>
  </si>
  <si>
    <t>Tax recoverable</t>
  </si>
  <si>
    <t>Current Assets</t>
  </si>
  <si>
    <t>Current Liabilities</t>
  </si>
  <si>
    <t>Equity attributable to equity holders of the parent</t>
  </si>
  <si>
    <t>Non-Current Liabilities</t>
  </si>
  <si>
    <t>Long term borrowings</t>
  </si>
  <si>
    <t>Deferred tax liabilities</t>
  </si>
  <si>
    <t>Net assets per share attributable to</t>
  </si>
  <si>
    <t xml:space="preserve"> ordinary equity holders of the parent (RM)</t>
  </si>
  <si>
    <t>Profit before taxation</t>
  </si>
  <si>
    <t>Non-cash items</t>
  </si>
  <si>
    <t>Non-operating items</t>
  </si>
  <si>
    <t>Changes in working capital:</t>
  </si>
  <si>
    <t>Interest, retirement benefit and tax paid</t>
  </si>
  <si>
    <t>Equity investments</t>
  </si>
  <si>
    <t>Bank borrowings</t>
  </si>
  <si>
    <t>Cash and cash equivalents comprised the following:</t>
  </si>
  <si>
    <t>Cash Flows From Operating Activities</t>
  </si>
  <si>
    <t>Cash Flows From Investing Activities</t>
  </si>
  <si>
    <t>Net Change in Cash and Cash Equivalents</t>
  </si>
  <si>
    <t>Effect of Exchange Rate Changes</t>
  </si>
  <si>
    <t>&lt;--------------------------- Attributable to Equity Holders of the Parent ---------------------------&gt;</t>
  </si>
  <si>
    <t>Balance at 1 January 2006</t>
  </si>
  <si>
    <t>Exchange differences on translation</t>
  </si>
  <si>
    <t>Net gain/(loss) recognised directly in equity</t>
  </si>
  <si>
    <t>Profit for the period</t>
  </si>
  <si>
    <t>Total recognised income and expenses</t>
  </si>
  <si>
    <t>Acquisition of remaining interest in subsidiary</t>
  </si>
  <si>
    <t>Profit from operations</t>
  </si>
  <si>
    <t>Investment in associated companies</t>
  </si>
  <si>
    <t>Movement arising from merger exercise</t>
  </si>
  <si>
    <t>Consolidation</t>
  </si>
  <si>
    <t>Trade and other receivables</t>
  </si>
  <si>
    <t>Amount owing by related companies</t>
  </si>
  <si>
    <t>Trade and other payables</t>
  </si>
  <si>
    <t>Amount owing to related companies</t>
  </si>
  <si>
    <t>Amount owing to associated company</t>
  </si>
  <si>
    <t>Share premium</t>
  </si>
  <si>
    <t>Retained profits</t>
  </si>
  <si>
    <t>Retirement benefit obligations</t>
  </si>
  <si>
    <t>Reserve on consolidation arising from</t>
  </si>
  <si>
    <t xml:space="preserve">  merger exercise</t>
  </si>
  <si>
    <t>31.12.2006</t>
  </si>
  <si>
    <t>For the quarter ended 31 December 2006</t>
  </si>
  <si>
    <t xml:space="preserve">(This is Tradewinds Plantation Berhad's fourth announcement of quarterly results since its listing on Bursa </t>
  </si>
  <si>
    <t>As at 31 December 2006</t>
  </si>
  <si>
    <t>Plantation development expenditure</t>
  </si>
  <si>
    <t>Amount owing by holding company</t>
  </si>
  <si>
    <t>Cash Flows From Financing Activities</t>
  </si>
  <si>
    <t>Net cash flows from financing activities</t>
  </si>
  <si>
    <t>Proceeds from issue of shares to minority shareholders</t>
  </si>
  <si>
    <t>Net cash flows from operating activities</t>
  </si>
  <si>
    <t xml:space="preserve">(This is Tradewinds Plantation Berhad's fourth announcement of quarterly results since its listing on Bursa Securities on 15 March 2006. </t>
  </si>
  <si>
    <t>Issue of shares to minority shareholders</t>
  </si>
  <si>
    <t>Balance at 31 December 2006</t>
  </si>
  <si>
    <t>Profit for the period attributable to:</t>
  </si>
  <si>
    <t xml:space="preserve">  Basic ( sen )</t>
  </si>
  <si>
    <t xml:space="preserve">  Diluted ( sen )</t>
  </si>
  <si>
    <t>Non-Current Assets</t>
  </si>
  <si>
    <t>Tax payable</t>
  </si>
  <si>
    <t>Exchange reserves</t>
  </si>
  <si>
    <t>Irredeemable convertible unsecured loan stocks (equity component)</t>
  </si>
  <si>
    <t>Balance at 1 January 2005</t>
  </si>
  <si>
    <t>Balance at 31 December 2005</t>
  </si>
  <si>
    <t>Profit for the year</t>
  </si>
  <si>
    <t>Effect of change in tax rate</t>
  </si>
  <si>
    <t xml:space="preserve">  for the year</t>
  </si>
  <si>
    <t>For the year ended 31 December 2006</t>
  </si>
  <si>
    <t>Adjustments for:</t>
  </si>
  <si>
    <t>Net cash flows used in investing activities</t>
  </si>
  <si>
    <t>Cash and Cash Equivalents at Beginning of Year</t>
  </si>
  <si>
    <t>Cash and Cash Equivalents at End of Year</t>
  </si>
  <si>
    <t>Earnings per share attributable to equity holders of the parent:</t>
  </si>
  <si>
    <t>Decrease in deposits pledged with licensed banks</t>
  </si>
  <si>
    <t>on 28 February 2006.)</t>
  </si>
  <si>
    <t>Securities on 15 March 2006. There are no comparative Group figures as the Group was only established</t>
  </si>
  <si>
    <t>There are no comparative Group figures as the Group was only established on 28 February 2006.)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</si>
</sst>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\ #,##0;&quot;RM&quot;\ \-#,##0"/>
    <numFmt numFmtId="179" formatCode="&quot;RM&quot;\ #,##0;[Red]&quot;RM&quot;\ \-#,##0"/>
    <numFmt numFmtId="180" formatCode="&quot;RM&quot;\ #,##0.00;&quot;RM&quot;\ \-#,##0.00"/>
    <numFmt numFmtId="181" formatCode="&quot;RM&quot;\ #,##0.00;[Red]&quot;RM&quot;\ \-#,##0.00"/>
    <numFmt numFmtId="182" formatCode="_ &quot;RM&quot;\ * #,##0_ ;_ &quot;RM&quot;\ * \-#,##0_ ;_ &quot;RM&quot;\ * &quot;-&quot;_ ;_ @_ "/>
    <numFmt numFmtId="183" formatCode="_ * #,##0_ ;_ * \-#,##0_ ;_ * &quot;-&quot;_ ;_ @_ "/>
    <numFmt numFmtId="184" formatCode="_ &quot;RM&quot;\ * #,##0.00_ ;_ &quot;RM&quot;\ * \-#,##0.00_ ;_ &quot;RM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00"/>
    <numFmt numFmtId="190" formatCode="0.00&quot; sen&quot;"/>
    <numFmt numFmtId="191" formatCode="0.0&quot; sen&quot;"/>
    <numFmt numFmtId="192" formatCode="0.00000"/>
    <numFmt numFmtId="193" formatCode="0.0000"/>
    <numFmt numFmtId="194" formatCode="_(* #,##0.000_);_(* \(#,##0.000\);_(* &quot;-&quot;???_);_(@_)"/>
    <numFmt numFmtId="195" formatCode="0_);\(0\)"/>
    <numFmt numFmtId="196" formatCode="0.00_);\(0.00\)"/>
    <numFmt numFmtId="197" formatCode="#,##0.0_);\(#,##0.0\)"/>
    <numFmt numFmtId="198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187" fontId="6" fillId="0" borderId="0" xfId="15" applyNumberFormat="1" applyFont="1" applyFill="1" applyBorder="1" applyAlignment="1">
      <alignment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18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7" fontId="10" fillId="0" borderId="0" xfId="15" applyNumberFormat="1" applyFont="1" applyFill="1" applyAlignment="1">
      <alignment horizontal="center"/>
    </xf>
    <xf numFmtId="187" fontId="10" fillId="0" borderId="0" xfId="15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7" fontId="12" fillId="0" borderId="0" xfId="15" applyNumberFormat="1" applyFont="1" applyFill="1" applyBorder="1" applyAlignment="1">
      <alignment/>
    </xf>
    <xf numFmtId="37" fontId="12" fillId="0" borderId="0" xfId="15" applyNumberFormat="1" applyFont="1" applyFill="1" applyBorder="1" applyAlignment="1">
      <alignment/>
    </xf>
    <xf numFmtId="187" fontId="12" fillId="0" borderId="1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87" fontId="12" fillId="0" borderId="2" xfId="15" applyNumberFormat="1" applyFont="1" applyFill="1" applyBorder="1" applyAlignment="1">
      <alignment/>
    </xf>
    <xf numFmtId="187" fontId="12" fillId="0" borderId="0" xfId="15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87" fontId="12" fillId="0" borderId="3" xfId="15" applyNumberFormat="1" applyFont="1" applyFill="1" applyBorder="1" applyAlignment="1">
      <alignment/>
    </xf>
    <xf numFmtId="187" fontId="12" fillId="0" borderId="4" xfId="15" applyNumberFormat="1" applyFont="1" applyFill="1" applyBorder="1" applyAlignment="1">
      <alignment/>
    </xf>
    <xf numFmtId="187" fontId="12" fillId="0" borderId="5" xfId="15" applyNumberFormat="1" applyFont="1" applyFill="1" applyBorder="1" applyAlignment="1">
      <alignment/>
    </xf>
    <xf numFmtId="187" fontId="12" fillId="0" borderId="6" xfId="15" applyNumberFormat="1" applyFont="1" applyFill="1" applyBorder="1" applyAlignment="1">
      <alignment/>
    </xf>
    <xf numFmtId="187" fontId="12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87" fontId="12" fillId="0" borderId="0" xfId="1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87" fontId="12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87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87" fontId="6" fillId="0" borderId="0" xfId="15" applyNumberFormat="1" applyFont="1" applyFill="1" applyAlignment="1">
      <alignment horizontal="centerContinuous"/>
    </xf>
    <xf numFmtId="49" fontId="6" fillId="0" borderId="0" xfId="15" applyNumberFormat="1" applyFont="1" applyFill="1" applyAlignment="1">
      <alignment horizontal="center"/>
    </xf>
    <xf numFmtId="187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 quotePrefix="1">
      <alignment horizontal="center"/>
    </xf>
    <xf numFmtId="1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>
      <alignment horizontal="center"/>
    </xf>
    <xf numFmtId="187" fontId="14" fillId="0" borderId="0" xfId="15" applyNumberFormat="1" applyFont="1" applyFill="1" applyAlignment="1">
      <alignment/>
    </xf>
    <xf numFmtId="187" fontId="12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37" fontId="12" fillId="0" borderId="0" xfId="15" applyNumberFormat="1" applyFont="1" applyFill="1" applyAlignment="1">
      <alignment horizontal="right"/>
    </xf>
    <xf numFmtId="0" fontId="12" fillId="0" borderId="0" xfId="0" applyFont="1" applyFill="1" applyAlignment="1" quotePrefix="1">
      <alignment horizontal="left"/>
    </xf>
    <xf numFmtId="187" fontId="12" fillId="0" borderId="8" xfId="15" applyNumberFormat="1" applyFont="1" applyFill="1" applyBorder="1" applyAlignment="1">
      <alignment/>
    </xf>
    <xf numFmtId="43" fontId="12" fillId="0" borderId="8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0" fontId="12" fillId="0" borderId="0" xfId="0" applyFont="1" applyFill="1" applyAlignment="1">
      <alignment horizontal="justify"/>
    </xf>
    <xf numFmtId="187" fontId="12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7" fontId="12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87" fontId="1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7" fontId="6" fillId="0" borderId="0" xfId="15" applyNumberFormat="1" applyFont="1" applyFill="1" applyBorder="1" applyAlignment="1">
      <alignment horizontal="center"/>
    </xf>
    <xf numFmtId="187" fontId="14" fillId="0" borderId="0" xfId="15" applyNumberFormat="1" applyFont="1" applyFill="1" applyAlignment="1">
      <alignment horizontal="center"/>
    </xf>
    <xf numFmtId="187" fontId="12" fillId="0" borderId="0" xfId="0" applyNumberFormat="1" applyFont="1" applyFill="1" applyAlignment="1">
      <alignment/>
    </xf>
    <xf numFmtId="187" fontId="12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7" fontId="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87" fontId="6" fillId="0" borderId="0" xfId="15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87" fontId="14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/>
    </xf>
    <xf numFmtId="187" fontId="6" fillId="0" borderId="0" xfId="15" applyNumberFormat="1" applyFont="1" applyFill="1" applyAlignment="1">
      <alignment/>
    </xf>
    <xf numFmtId="2" fontId="12" fillId="0" borderId="0" xfId="15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87" fontId="6" fillId="0" borderId="0" xfId="15" applyNumberFormat="1" applyFont="1" applyFill="1" applyBorder="1" applyAlignment="1">
      <alignment horizontal="right"/>
    </xf>
    <xf numFmtId="187" fontId="12" fillId="0" borderId="8" xfId="15" applyNumberFormat="1" applyFont="1" applyFill="1" applyBorder="1" applyAlignment="1">
      <alignment horizontal="center"/>
    </xf>
    <xf numFmtId="187" fontId="12" fillId="0" borderId="0" xfId="15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12" fillId="0" borderId="0" xfId="15" applyNumberFormat="1" applyFont="1" applyFill="1" applyBorder="1" applyAlignment="1" quotePrefix="1">
      <alignment horizontal="center"/>
    </xf>
    <xf numFmtId="187" fontId="12" fillId="0" borderId="0" xfId="15" applyNumberFormat="1" applyFont="1" applyFill="1" applyBorder="1" applyAlignment="1" quotePrefix="1">
      <alignment/>
    </xf>
    <xf numFmtId="187" fontId="16" fillId="0" borderId="0" xfId="0" applyNumberFormat="1" applyFont="1" applyAlignment="1">
      <alignment/>
    </xf>
    <xf numFmtId="187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187" fontId="16" fillId="0" borderId="0" xfId="15" applyNumberFormat="1" applyFont="1" applyAlignment="1">
      <alignment/>
    </xf>
    <xf numFmtId="37" fontId="12" fillId="0" borderId="0" xfId="0" applyNumberFormat="1" applyFont="1" applyFill="1" applyAlignment="1">
      <alignment/>
    </xf>
    <xf numFmtId="187" fontId="12" fillId="0" borderId="9" xfId="15" applyNumberFormat="1" applyFont="1" applyFill="1" applyBorder="1" applyAlignment="1">
      <alignment/>
    </xf>
    <xf numFmtId="187" fontId="12" fillId="0" borderId="10" xfId="15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187" fontId="12" fillId="0" borderId="11" xfId="15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87" fontId="16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87" fontId="12" fillId="0" borderId="12" xfId="0" applyNumberFormat="1" applyFont="1" applyFill="1" applyBorder="1" applyAlignment="1">
      <alignment/>
    </xf>
    <xf numFmtId="187" fontId="12" fillId="0" borderId="13" xfId="15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7" fontId="16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0" fontId="16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37" fontId="16" fillId="0" borderId="0" xfId="0" applyNumberFormat="1" applyFont="1" applyBorder="1" applyAlignment="1">
      <alignment/>
    </xf>
    <xf numFmtId="187" fontId="12" fillId="0" borderId="14" xfId="15" applyNumberFormat="1" applyFont="1" applyFill="1" applyBorder="1" applyAlignment="1">
      <alignment/>
    </xf>
    <xf numFmtId="187" fontId="12" fillId="0" borderId="15" xfId="0" applyNumberFormat="1" applyFont="1" applyFill="1" applyBorder="1" applyAlignment="1">
      <alignment/>
    </xf>
    <xf numFmtId="37" fontId="16" fillId="0" borderId="10" xfId="0" applyNumberFormat="1" applyFont="1" applyBorder="1" applyAlignment="1">
      <alignment/>
    </xf>
    <xf numFmtId="37" fontId="12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187" fontId="16" fillId="0" borderId="0" xfId="15" applyNumberFormat="1" applyFont="1" applyBorder="1" applyAlignment="1">
      <alignment/>
    </xf>
    <xf numFmtId="16" fontId="6" fillId="0" borderId="0" xfId="0" applyNumberFormat="1" applyFont="1" applyFill="1" applyAlignment="1" quotePrefix="1">
      <alignment horizontal="center"/>
    </xf>
    <xf numFmtId="0" fontId="13" fillId="0" borderId="0" xfId="0" applyFont="1" applyFill="1" applyBorder="1" applyAlignment="1">
      <alignment horizontal="left"/>
    </xf>
    <xf numFmtId="187" fontId="12" fillId="0" borderId="6" xfId="15" applyNumberFormat="1" applyFont="1" applyFill="1" applyBorder="1" applyAlignment="1">
      <alignment horizontal="center"/>
    </xf>
    <xf numFmtId="187" fontId="12" fillId="0" borderId="7" xfId="15" applyNumberFormat="1" applyFont="1" applyFill="1" applyBorder="1" applyAlignment="1" quotePrefix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87" fontId="6" fillId="0" borderId="0" xfId="15" applyNumberFormat="1" applyFont="1" applyFill="1" applyAlignment="1" quotePrefix="1">
      <alignment horizontal="center"/>
    </xf>
    <xf numFmtId="187" fontId="6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42" customWidth="1"/>
    <col min="2" max="2" width="27.57421875" style="41" customWidth="1"/>
    <col min="3" max="3" width="13.00390625" style="55" customWidth="1"/>
    <col min="4" max="4" width="0.9921875" style="55" customWidth="1"/>
    <col min="5" max="5" width="15.140625" style="55" bestFit="1" customWidth="1"/>
    <col min="6" max="6" width="0.9921875" style="55" customWidth="1"/>
    <col min="7" max="7" width="13.421875" style="55" customWidth="1"/>
    <col min="8" max="8" width="0.85546875" style="55" customWidth="1"/>
    <col min="9" max="9" width="14.28125" style="55" customWidth="1"/>
    <col min="10" max="16384" width="9.140625" style="42" customWidth="1"/>
  </cols>
  <sheetData>
    <row r="1" spans="1:9" s="41" customFormat="1" ht="12">
      <c r="A1" s="39"/>
      <c r="B1" s="39"/>
      <c r="C1" s="40"/>
      <c r="D1" s="40"/>
      <c r="E1" s="40"/>
      <c r="F1" s="40"/>
      <c r="G1" s="40"/>
      <c r="H1" s="40"/>
      <c r="I1" s="40"/>
    </row>
    <row r="2" spans="1:9" s="41" customFormat="1" ht="12">
      <c r="A2" s="39"/>
      <c r="B2" s="39"/>
      <c r="C2" s="40"/>
      <c r="D2" s="40"/>
      <c r="E2" s="40"/>
      <c r="F2" s="40"/>
      <c r="G2" s="40"/>
      <c r="H2" s="40"/>
      <c r="I2" s="40"/>
    </row>
    <row r="3" spans="1:9" s="41" customFormat="1" ht="12">
      <c r="A3" s="39"/>
      <c r="B3" s="39"/>
      <c r="C3" s="40"/>
      <c r="D3" s="40"/>
      <c r="E3" s="40"/>
      <c r="F3" s="40"/>
      <c r="G3" s="40"/>
      <c r="H3" s="40"/>
      <c r="I3" s="40"/>
    </row>
    <row r="4" spans="1:9" s="41" customFormat="1" ht="12">
      <c r="A4" s="39"/>
      <c r="B4" s="39"/>
      <c r="C4" s="40"/>
      <c r="D4" s="40"/>
      <c r="E4" s="40"/>
      <c r="F4" s="40"/>
      <c r="G4" s="40"/>
      <c r="H4" s="40"/>
      <c r="I4" s="40"/>
    </row>
    <row r="5" spans="1:9" s="41" customFormat="1" ht="12">
      <c r="A5" s="39"/>
      <c r="B5" s="39"/>
      <c r="C5" s="40"/>
      <c r="D5" s="40"/>
      <c r="E5" s="40"/>
      <c r="F5" s="40"/>
      <c r="G5" s="40"/>
      <c r="H5" s="40"/>
      <c r="I5" s="40"/>
    </row>
    <row r="6" spans="1:9" s="41" customFormat="1" ht="12">
      <c r="A6" s="39"/>
      <c r="B6" s="39"/>
      <c r="C6" s="40"/>
      <c r="D6" s="40"/>
      <c r="E6" s="40"/>
      <c r="F6" s="40"/>
      <c r="G6" s="40"/>
      <c r="H6" s="40"/>
      <c r="I6" s="40"/>
    </row>
    <row r="7" spans="1:9" s="41" customFormat="1" ht="12">
      <c r="A7" s="39"/>
      <c r="B7" s="39"/>
      <c r="C7" s="40"/>
      <c r="D7" s="40"/>
      <c r="E7" s="40"/>
      <c r="F7" s="40"/>
      <c r="G7" s="40"/>
      <c r="H7" s="40"/>
      <c r="I7" s="40"/>
    </row>
    <row r="8" spans="1:9" s="41" customFormat="1" ht="12">
      <c r="A8" s="39"/>
      <c r="B8" s="39"/>
      <c r="C8" s="40"/>
      <c r="D8" s="40"/>
      <c r="E8" s="40"/>
      <c r="F8" s="40"/>
      <c r="G8" s="40"/>
      <c r="H8" s="40"/>
      <c r="I8" s="40"/>
    </row>
    <row r="9" spans="1:9" s="41" customFormat="1" ht="12.75">
      <c r="A9" s="45" t="s">
        <v>39</v>
      </c>
      <c r="B9" s="39"/>
      <c r="C9" s="40"/>
      <c r="D9" s="40"/>
      <c r="E9" s="40"/>
      <c r="F9" s="40"/>
      <c r="G9" s="40"/>
      <c r="H9" s="40"/>
      <c r="I9" s="40"/>
    </row>
    <row r="10" spans="1:9" s="41" customFormat="1" ht="12.75">
      <c r="A10" s="46" t="s">
        <v>103</v>
      </c>
      <c r="B10" s="39"/>
      <c r="C10" s="40"/>
      <c r="D10" s="40"/>
      <c r="E10" s="40"/>
      <c r="F10" s="40"/>
      <c r="G10" s="40"/>
      <c r="H10" s="40"/>
      <c r="I10" s="40"/>
    </row>
    <row r="11" spans="1:9" s="41" customFormat="1" ht="12.75">
      <c r="A11" s="45" t="s">
        <v>40</v>
      </c>
      <c r="B11" s="39"/>
      <c r="C11" s="40"/>
      <c r="D11" s="40"/>
      <c r="E11" s="40"/>
      <c r="F11" s="40"/>
      <c r="G11" s="40"/>
      <c r="H11" s="40"/>
      <c r="I11" s="40"/>
    </row>
    <row r="12" spans="1:9" s="41" customFormat="1" ht="12">
      <c r="A12" s="39"/>
      <c r="B12" s="39"/>
      <c r="C12" s="40"/>
      <c r="D12" s="40"/>
      <c r="E12" s="40"/>
      <c r="F12" s="40"/>
      <c r="G12" s="40"/>
      <c r="H12" s="40"/>
      <c r="I12" s="40"/>
    </row>
    <row r="13" spans="2:9" s="41" customFormat="1" ht="12">
      <c r="B13" s="39"/>
      <c r="C13" s="132" t="s">
        <v>50</v>
      </c>
      <c r="D13" s="133"/>
      <c r="E13" s="133"/>
      <c r="F13" s="40"/>
      <c r="G13" s="132" t="s">
        <v>51</v>
      </c>
      <c r="H13" s="133"/>
      <c r="I13" s="133"/>
    </row>
    <row r="14" spans="1:9" ht="12">
      <c r="A14" s="44"/>
      <c r="B14" s="39"/>
      <c r="C14" s="47" t="s">
        <v>41</v>
      </c>
      <c r="D14" s="43"/>
      <c r="E14" s="47" t="s">
        <v>44</v>
      </c>
      <c r="F14" s="23"/>
      <c r="G14" s="47" t="s">
        <v>46</v>
      </c>
      <c r="H14" s="43"/>
      <c r="I14" s="47" t="s">
        <v>49</v>
      </c>
    </row>
    <row r="15" spans="1:9" ht="12">
      <c r="A15" s="44"/>
      <c r="B15" s="39"/>
      <c r="C15" s="47" t="s">
        <v>42</v>
      </c>
      <c r="D15" s="43"/>
      <c r="E15" s="47" t="s">
        <v>45</v>
      </c>
      <c r="F15" s="23"/>
      <c r="G15" s="47" t="s">
        <v>47</v>
      </c>
      <c r="H15" s="43"/>
      <c r="I15" s="47" t="s">
        <v>47</v>
      </c>
    </row>
    <row r="16" spans="1:9" ht="12">
      <c r="A16" s="44"/>
      <c r="B16" s="39"/>
      <c r="C16" s="11" t="s">
        <v>43</v>
      </c>
      <c r="D16" s="49"/>
      <c r="E16" s="11" t="s">
        <v>43</v>
      </c>
      <c r="F16" s="23"/>
      <c r="G16" s="50" t="s">
        <v>48</v>
      </c>
      <c r="H16" s="43"/>
      <c r="I16" s="47" t="s">
        <v>48</v>
      </c>
    </row>
    <row r="17" spans="1:9" ht="12">
      <c r="A17" s="44"/>
      <c r="B17" s="39"/>
      <c r="C17" s="11" t="s">
        <v>102</v>
      </c>
      <c r="D17" s="49"/>
      <c r="E17" s="126" t="s">
        <v>22</v>
      </c>
      <c r="F17" s="23"/>
      <c r="G17" s="11" t="s">
        <v>102</v>
      </c>
      <c r="H17" s="11"/>
      <c r="I17" s="126" t="s">
        <v>22</v>
      </c>
    </row>
    <row r="18" spans="1:9" ht="12">
      <c r="A18" s="44"/>
      <c r="B18" s="39"/>
      <c r="C18" s="47" t="s">
        <v>0</v>
      </c>
      <c r="D18" s="51"/>
      <c r="E18" s="47" t="s">
        <v>0</v>
      </c>
      <c r="F18" s="51"/>
      <c r="G18" s="47" t="s">
        <v>0</v>
      </c>
      <c r="H18" s="51"/>
      <c r="I18" s="47" t="s">
        <v>0</v>
      </c>
    </row>
    <row r="19" spans="1:9" ht="12">
      <c r="A19" s="44"/>
      <c r="B19" s="39"/>
      <c r="C19" s="52"/>
      <c r="D19" s="53"/>
      <c r="E19" s="54"/>
      <c r="F19" s="53"/>
      <c r="G19" s="54"/>
      <c r="H19" s="53"/>
      <c r="I19" s="54"/>
    </row>
    <row r="20" spans="1:9" ht="12">
      <c r="A20" s="44" t="s">
        <v>3</v>
      </c>
      <c r="B20" s="39"/>
      <c r="C20" s="18">
        <f>+G20-234109</f>
        <v>127476</v>
      </c>
      <c r="D20" s="18"/>
      <c r="E20" s="18">
        <v>0</v>
      </c>
      <c r="F20" s="18"/>
      <c r="G20" s="18">
        <v>361585</v>
      </c>
      <c r="H20" s="56"/>
      <c r="I20" s="18">
        <f>+E20</f>
        <v>0</v>
      </c>
    </row>
    <row r="21" spans="1:9" ht="12">
      <c r="A21" s="44"/>
      <c r="B21" s="39"/>
      <c r="C21" s="18"/>
      <c r="D21" s="18"/>
      <c r="E21" s="18"/>
      <c r="F21" s="18"/>
      <c r="G21" s="18"/>
      <c r="H21" s="18"/>
      <c r="I21" s="18"/>
    </row>
    <row r="22" spans="1:9" ht="12">
      <c r="A22" s="44" t="s">
        <v>15</v>
      </c>
      <c r="B22" s="44"/>
      <c r="C22" s="18">
        <f>+G22+213461</f>
        <v>-112363</v>
      </c>
      <c r="D22" s="23"/>
      <c r="E22" s="23">
        <v>0</v>
      </c>
      <c r="F22" s="23"/>
      <c r="G22" s="23">
        <f>-323081-2743</f>
        <v>-325824</v>
      </c>
      <c r="H22" s="23"/>
      <c r="I22" s="18">
        <f>+E22</f>
        <v>0</v>
      </c>
    </row>
    <row r="23" spans="1:9" ht="12">
      <c r="A23" s="131"/>
      <c r="B23" s="131"/>
      <c r="C23" s="23"/>
      <c r="D23" s="23"/>
      <c r="E23" s="23"/>
      <c r="F23" s="23"/>
      <c r="G23" s="23"/>
      <c r="H23" s="23"/>
      <c r="I23" s="23"/>
    </row>
    <row r="24" spans="1:9" ht="12">
      <c r="A24" s="44" t="s">
        <v>16</v>
      </c>
      <c r="B24" s="39"/>
      <c r="C24" s="20">
        <f>+G24-2339</f>
        <v>865</v>
      </c>
      <c r="D24" s="16"/>
      <c r="E24" s="20">
        <v>0</v>
      </c>
      <c r="F24" s="16"/>
      <c r="G24" s="20">
        <v>3204</v>
      </c>
      <c r="H24" s="16"/>
      <c r="I24" s="20">
        <f>+E24</f>
        <v>0</v>
      </c>
    </row>
    <row r="25" spans="1:9" ht="12">
      <c r="A25" s="44"/>
      <c r="B25" s="39"/>
      <c r="C25" s="23"/>
      <c r="D25" s="23"/>
      <c r="E25" s="23"/>
      <c r="F25" s="23"/>
      <c r="G25" s="23"/>
      <c r="H25" s="23"/>
      <c r="I25" s="23"/>
    </row>
    <row r="26" spans="1:9" ht="12">
      <c r="A26" s="44" t="s">
        <v>88</v>
      </c>
      <c r="B26" s="39"/>
      <c r="C26" s="23">
        <f>+C20+C22+C24</f>
        <v>15978</v>
      </c>
      <c r="D26" s="23"/>
      <c r="E26" s="23">
        <f>+E20+E22+E24</f>
        <v>0</v>
      </c>
      <c r="F26" s="23"/>
      <c r="G26" s="23">
        <f>SUM(G20:G24)</f>
        <v>38965</v>
      </c>
      <c r="H26" s="23"/>
      <c r="I26" s="23">
        <f>+I20+I22+I24</f>
        <v>0</v>
      </c>
    </row>
    <row r="27" spans="1:9" ht="12">
      <c r="A27" s="44"/>
      <c r="B27" s="39"/>
      <c r="C27" s="18"/>
      <c r="D27" s="23"/>
      <c r="E27" s="18"/>
      <c r="F27" s="23"/>
      <c r="G27" s="23"/>
      <c r="H27" s="23"/>
      <c r="I27" s="23"/>
    </row>
    <row r="28" spans="1:9" ht="12">
      <c r="A28" s="44" t="s">
        <v>17</v>
      </c>
      <c r="B28" s="39"/>
      <c r="C28" s="18">
        <f>+G28+19140</f>
        <v>-4875</v>
      </c>
      <c r="D28" s="18"/>
      <c r="E28" s="18">
        <v>0</v>
      </c>
      <c r="F28" s="18"/>
      <c r="G28" s="18">
        <v>-24015</v>
      </c>
      <c r="H28" s="18"/>
      <c r="I28" s="18">
        <f>+E28</f>
        <v>0</v>
      </c>
    </row>
    <row r="29" spans="1:9" ht="12">
      <c r="A29" s="44"/>
      <c r="B29" s="39"/>
      <c r="C29" s="18"/>
      <c r="D29" s="18"/>
      <c r="E29" s="18"/>
      <c r="F29" s="18"/>
      <c r="G29" s="18"/>
      <c r="H29" s="18"/>
      <c r="I29" s="18"/>
    </row>
    <row r="30" spans="1:9" ht="12">
      <c r="A30" s="44" t="s">
        <v>52</v>
      </c>
      <c r="B30" s="39"/>
      <c r="C30" s="20">
        <f>+G30-9</f>
        <v>15</v>
      </c>
      <c r="D30" s="23"/>
      <c r="E30" s="20">
        <v>0</v>
      </c>
      <c r="F30" s="23"/>
      <c r="G30" s="20">
        <v>24</v>
      </c>
      <c r="H30" s="23"/>
      <c r="I30" s="20">
        <f>+E30</f>
        <v>0</v>
      </c>
    </row>
    <row r="31" spans="1:9" ht="12">
      <c r="A31" s="44"/>
      <c r="B31" s="44"/>
      <c r="C31" s="18"/>
      <c r="D31" s="44"/>
      <c r="E31" s="18"/>
      <c r="F31" s="44"/>
      <c r="G31" s="58"/>
      <c r="H31" s="44"/>
      <c r="I31" s="40"/>
    </row>
    <row r="32" spans="1:9" ht="12">
      <c r="A32" s="59" t="s">
        <v>69</v>
      </c>
      <c r="B32" s="39"/>
      <c r="C32" s="51">
        <f>SUM(C25:C30)</f>
        <v>11118</v>
      </c>
      <c r="D32" s="51"/>
      <c r="E32" s="51">
        <f>SUM(E25:E30)</f>
        <v>0</v>
      </c>
      <c r="F32" s="51">
        <f>+F26+F30</f>
        <v>0</v>
      </c>
      <c r="G32" s="51">
        <f>SUM(G25:G30)</f>
        <v>14974</v>
      </c>
      <c r="H32" s="51">
        <f>+H26+H30</f>
        <v>0</v>
      </c>
      <c r="I32" s="51">
        <f>SUM(I25:I30)</f>
        <v>0</v>
      </c>
    </row>
    <row r="33" spans="1:9" ht="12">
      <c r="A33" s="44"/>
      <c r="B33" s="39"/>
      <c r="C33" s="51"/>
      <c r="D33" s="51"/>
      <c r="E33" s="51"/>
      <c r="F33" s="51"/>
      <c r="G33" s="51"/>
      <c r="H33" s="51"/>
      <c r="I33" s="51"/>
    </row>
    <row r="34" spans="1:9" ht="12">
      <c r="A34" s="44" t="s">
        <v>1</v>
      </c>
      <c r="B34" s="39"/>
      <c r="C34" s="20">
        <f>+G34+4288</f>
        <v>4286</v>
      </c>
      <c r="D34" s="23"/>
      <c r="E34" s="20">
        <v>0</v>
      </c>
      <c r="F34" s="23"/>
      <c r="G34" s="20">
        <f>-426+424</f>
        <v>-2</v>
      </c>
      <c r="H34" s="23"/>
      <c r="I34" s="20">
        <f>+E34</f>
        <v>0</v>
      </c>
    </row>
    <row r="35" spans="1:9" ht="12">
      <c r="A35" s="44"/>
      <c r="B35" s="39"/>
      <c r="C35" s="23"/>
      <c r="D35" s="23"/>
      <c r="E35" s="23"/>
      <c r="F35" s="23"/>
      <c r="G35" s="23"/>
      <c r="H35" s="23"/>
      <c r="I35" s="23"/>
    </row>
    <row r="36" spans="1:9" ht="12.75" thickBot="1">
      <c r="A36" s="59" t="s">
        <v>85</v>
      </c>
      <c r="B36" s="39"/>
      <c r="C36" s="60">
        <f aca="true" t="shared" si="0" ref="C36:I36">+C32+C34</f>
        <v>15404</v>
      </c>
      <c r="D36" s="55">
        <f t="shared" si="0"/>
        <v>0</v>
      </c>
      <c r="E36" s="60">
        <f t="shared" si="0"/>
        <v>0</v>
      </c>
      <c r="F36" s="23">
        <f t="shared" si="0"/>
        <v>0</v>
      </c>
      <c r="G36" s="60">
        <f t="shared" si="0"/>
        <v>14972</v>
      </c>
      <c r="H36" s="23">
        <f t="shared" si="0"/>
        <v>0</v>
      </c>
      <c r="I36" s="60">
        <f t="shared" si="0"/>
        <v>0</v>
      </c>
    </row>
    <row r="37" spans="1:9" ht="12">
      <c r="A37" s="44"/>
      <c r="B37" s="39"/>
      <c r="C37" s="18"/>
      <c r="D37" s="23"/>
      <c r="E37" s="18"/>
      <c r="F37" s="23"/>
      <c r="G37" s="18"/>
      <c r="H37" s="23"/>
      <c r="I37" s="18"/>
    </row>
    <row r="38" spans="1:9" ht="12">
      <c r="A38" s="59" t="s">
        <v>115</v>
      </c>
      <c r="B38" s="39"/>
      <c r="C38" s="18"/>
      <c r="D38" s="23"/>
      <c r="E38" s="18"/>
      <c r="F38" s="23"/>
      <c r="G38" s="18"/>
      <c r="H38" s="23"/>
      <c r="I38" s="18"/>
    </row>
    <row r="39" spans="1:9" ht="12">
      <c r="A39" s="44"/>
      <c r="B39" s="39"/>
      <c r="C39" s="18"/>
      <c r="D39" s="23"/>
      <c r="E39" s="18"/>
      <c r="F39" s="23"/>
      <c r="G39" s="18"/>
      <c r="H39" s="23"/>
      <c r="I39" s="18"/>
    </row>
    <row r="40" spans="1:9" ht="12">
      <c r="A40" s="44" t="s">
        <v>31</v>
      </c>
      <c r="B40" s="39"/>
      <c r="C40" s="18">
        <f>+G40-3395</f>
        <v>15583</v>
      </c>
      <c r="D40" s="23"/>
      <c r="E40" s="18">
        <v>0</v>
      </c>
      <c r="F40" s="23"/>
      <c r="G40" s="18">
        <v>18978</v>
      </c>
      <c r="H40" s="23"/>
      <c r="I40" s="18">
        <v>0</v>
      </c>
    </row>
    <row r="41" spans="1:9" ht="12">
      <c r="A41" s="44" t="s">
        <v>20</v>
      </c>
      <c r="B41" s="39"/>
      <c r="C41" s="18">
        <f>+G41+3827</f>
        <v>-179</v>
      </c>
      <c r="D41" s="23"/>
      <c r="E41" s="18">
        <v>0</v>
      </c>
      <c r="F41" s="23"/>
      <c r="G41" s="18">
        <v>-4006</v>
      </c>
      <c r="H41" s="23"/>
      <c r="I41" s="18">
        <v>0</v>
      </c>
    </row>
    <row r="42" spans="1:9" ht="12.75" thickBot="1">
      <c r="A42" s="44"/>
      <c r="B42" s="39"/>
      <c r="C42" s="32">
        <f>SUM(C40:C41)</f>
        <v>15404</v>
      </c>
      <c r="D42" s="23"/>
      <c r="E42" s="32">
        <f>SUM(E40:E41)</f>
        <v>0</v>
      </c>
      <c r="F42" s="23"/>
      <c r="G42" s="32">
        <f>SUM(G40:G41)</f>
        <v>14972</v>
      </c>
      <c r="H42" s="23"/>
      <c r="I42" s="32">
        <f>SUM(I40:I41)</f>
        <v>0</v>
      </c>
    </row>
    <row r="43" spans="1:9" ht="12">
      <c r="A43" s="48"/>
      <c r="B43" s="39"/>
      <c r="C43" s="23"/>
      <c r="D43" s="23"/>
      <c r="E43" s="23"/>
      <c r="F43" s="23"/>
      <c r="G43" s="23"/>
      <c r="H43" s="23"/>
      <c r="I43" s="23"/>
    </row>
    <row r="44" spans="1:9" ht="12">
      <c r="A44" s="59" t="s">
        <v>132</v>
      </c>
      <c r="B44" s="39"/>
      <c r="C44" s="23"/>
      <c r="D44" s="23"/>
      <c r="E44" s="23"/>
      <c r="F44" s="23"/>
      <c r="G44" s="23"/>
      <c r="H44" s="23"/>
      <c r="I44" s="23"/>
    </row>
    <row r="45" spans="1:9" ht="12">
      <c r="A45" s="48"/>
      <c r="B45" s="39"/>
      <c r="C45" s="23"/>
      <c r="D45" s="23"/>
      <c r="E45" s="23"/>
      <c r="F45" s="23"/>
      <c r="G45" s="23"/>
      <c r="H45" s="23"/>
      <c r="I45" s="23"/>
    </row>
    <row r="46" spans="1:9" ht="12.75" thickBot="1">
      <c r="A46" s="59" t="s">
        <v>116</v>
      </c>
      <c r="B46" s="39"/>
      <c r="C46" s="61">
        <v>2.94</v>
      </c>
      <c r="D46" s="23"/>
      <c r="E46" s="61">
        <v>0</v>
      </c>
      <c r="F46" s="23"/>
      <c r="G46" s="61">
        <v>4.26</v>
      </c>
      <c r="H46" s="23"/>
      <c r="I46" s="61">
        <v>0</v>
      </c>
    </row>
    <row r="47" spans="5:9" ht="12">
      <c r="E47" s="23"/>
      <c r="F47" s="23"/>
      <c r="G47" s="23"/>
      <c r="H47" s="23"/>
      <c r="I47" s="23"/>
    </row>
    <row r="48" spans="1:9" ht="12.75" thickBot="1">
      <c r="A48" s="59" t="s">
        <v>117</v>
      </c>
      <c r="B48" s="39"/>
      <c r="C48" s="61">
        <v>2.54</v>
      </c>
      <c r="D48" s="62">
        <f aca="true" t="shared" si="1" ref="D48:I48">+D46</f>
        <v>0</v>
      </c>
      <c r="E48" s="61">
        <f t="shared" si="1"/>
        <v>0</v>
      </c>
      <c r="F48" s="62">
        <f t="shared" si="1"/>
        <v>0</v>
      </c>
      <c r="G48" s="61">
        <v>3.83</v>
      </c>
      <c r="H48" s="62">
        <f t="shared" si="1"/>
        <v>0</v>
      </c>
      <c r="I48" s="61">
        <f t="shared" si="1"/>
        <v>0</v>
      </c>
    </row>
    <row r="50" spans="1:9" ht="12">
      <c r="A50" s="39"/>
      <c r="B50" s="39"/>
      <c r="C50" s="51"/>
      <c r="D50" s="23"/>
      <c r="E50" s="51"/>
      <c r="F50" s="23"/>
      <c r="G50" s="51"/>
      <c r="H50" s="23"/>
      <c r="I50" s="51"/>
    </row>
    <row r="51" spans="1:9" ht="12">
      <c r="A51" s="39"/>
      <c r="B51" s="39"/>
      <c r="C51" s="23"/>
      <c r="D51" s="23"/>
      <c r="E51" s="23"/>
      <c r="F51" s="23"/>
      <c r="G51" s="23"/>
      <c r="H51" s="23"/>
      <c r="I51" s="23"/>
    </row>
    <row r="52" spans="1:9" ht="12">
      <c r="A52" s="59" t="s">
        <v>104</v>
      </c>
      <c r="B52" s="39"/>
      <c r="C52" s="18"/>
      <c r="D52" s="23"/>
      <c r="E52" s="18"/>
      <c r="F52" s="23"/>
      <c r="G52" s="18"/>
      <c r="H52" s="23"/>
      <c r="I52" s="18"/>
    </row>
    <row r="53" spans="1:9" ht="12">
      <c r="A53" s="59" t="s">
        <v>135</v>
      </c>
      <c r="B53" s="63"/>
      <c r="C53" s="64"/>
      <c r="D53" s="23"/>
      <c r="E53" s="64"/>
      <c r="F53" s="23"/>
      <c r="G53" s="64"/>
      <c r="H53" s="23"/>
      <c r="I53" s="64"/>
    </row>
    <row r="54" ht="12">
      <c r="A54" s="59" t="s">
        <v>134</v>
      </c>
    </row>
    <row r="58" ht="12" customHeight="1"/>
    <row r="59" ht="10.5" customHeight="1"/>
    <row r="60" spans="1:9" ht="11.25" customHeight="1">
      <c r="A60" s="48"/>
      <c r="B60" s="39"/>
      <c r="C60" s="66"/>
      <c r="D60" s="18"/>
      <c r="E60" s="66"/>
      <c r="F60" s="18"/>
      <c r="G60" s="66"/>
      <c r="H60" s="18"/>
      <c r="I60" s="66"/>
    </row>
    <row r="61" spans="1:9" ht="10.5" customHeight="1">
      <c r="A61" s="48"/>
      <c r="B61" s="39"/>
      <c r="C61" s="18"/>
      <c r="D61" s="23"/>
      <c r="E61" s="18"/>
      <c r="F61" s="23"/>
      <c r="G61" s="18"/>
      <c r="H61" s="23"/>
      <c r="I61" s="18"/>
    </row>
    <row r="62" spans="1:9" ht="10.5" customHeight="1">
      <c r="A62" s="39"/>
      <c r="B62" s="39"/>
      <c r="C62" s="64"/>
      <c r="D62" s="23"/>
      <c r="E62" s="64"/>
      <c r="F62" s="23"/>
      <c r="G62" s="64"/>
      <c r="H62" s="23"/>
      <c r="I62" s="64"/>
    </row>
    <row r="63" spans="1:9" ht="10.5" customHeight="1">
      <c r="A63" s="48"/>
      <c r="B63" s="39"/>
      <c r="C63" s="18"/>
      <c r="D63" s="18"/>
      <c r="E63" s="18"/>
      <c r="F63" s="18"/>
      <c r="G63" s="18"/>
      <c r="H63" s="18"/>
      <c r="I63" s="18"/>
    </row>
    <row r="64" spans="1:9" ht="10.5" customHeight="1">
      <c r="A64" s="130"/>
      <c r="B64" s="130"/>
      <c r="C64" s="18"/>
      <c r="D64" s="18"/>
      <c r="E64" s="18"/>
      <c r="F64" s="18"/>
      <c r="G64" s="18"/>
      <c r="H64" s="18"/>
      <c r="I64" s="18"/>
    </row>
    <row r="65" spans="1:9" ht="12" customHeight="1">
      <c r="A65" s="39"/>
      <c r="B65" s="67"/>
      <c r="C65" s="18"/>
      <c r="D65" s="18"/>
      <c r="E65" s="18"/>
      <c r="F65" s="18"/>
      <c r="G65" s="68"/>
      <c r="H65" s="18"/>
      <c r="I65" s="18"/>
    </row>
    <row r="66" spans="1:9" ht="10.5" customHeight="1">
      <c r="A66" s="44"/>
      <c r="B66" s="39"/>
      <c r="C66" s="18"/>
      <c r="D66" s="18"/>
      <c r="E66" s="18"/>
      <c r="F66" s="18"/>
      <c r="G66" s="18"/>
      <c r="H66" s="18"/>
      <c r="I66" s="18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mergeCells count="4">
    <mergeCell ref="A64:B64"/>
    <mergeCell ref="A23:B23"/>
    <mergeCell ref="C13:E13"/>
    <mergeCell ref="G13:I13"/>
  </mergeCells>
  <printOptions horizontalCentered="1"/>
  <pageMargins left="0.3937007874015748" right="0.3937007874015748" top="0.3937007874015748" bottom="0.52" header="0.5118110236220472" footer="0.37"/>
  <pageSetup fitToHeight="1" fitToWidth="1" horizontalDpi="600" verticalDpi="600" orientation="portrait" paperSize="9" r:id="rId2"/>
  <headerFooter alignWithMargins="0">
    <oddFooter>&amp;L&amp;8
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63"/>
  <sheetViews>
    <sheetView workbookViewId="0" topLeftCell="A1">
      <selection activeCell="C1" sqref="C1"/>
    </sheetView>
  </sheetViews>
  <sheetFormatPr defaultColWidth="9.140625" defaultRowHeight="12.75"/>
  <cols>
    <col min="1" max="1" width="6.28125" style="69" customWidth="1"/>
    <col min="2" max="2" width="20.7109375" style="69" customWidth="1"/>
    <col min="3" max="5" width="9.140625" style="69" customWidth="1"/>
    <col min="6" max="6" width="16.00390625" style="69" customWidth="1"/>
    <col min="7" max="7" width="2.00390625" style="69" customWidth="1"/>
    <col min="8" max="8" width="15.8515625" style="69" bestFit="1" customWidth="1"/>
    <col min="9" max="9" width="6.57421875" style="69" customWidth="1"/>
    <col min="10" max="16384" width="9.140625" style="69" customWidth="1"/>
  </cols>
  <sheetData>
    <row r="1" ht="12.75"/>
    <row r="2" ht="12.75"/>
    <row r="3" ht="12.75"/>
    <row r="4" ht="12.75"/>
    <row r="5" ht="12.75"/>
    <row r="6" ht="12.75"/>
    <row r="7" spans="1:8" ht="12.75">
      <c r="A7" s="13" t="s">
        <v>35</v>
      </c>
      <c r="B7" s="42"/>
      <c r="C7" s="2"/>
      <c r="D7" s="3"/>
      <c r="E7" s="3"/>
      <c r="F7" s="23"/>
      <c r="G7" s="23"/>
      <c r="H7" s="18"/>
    </row>
    <row r="8" spans="1:8" ht="12.75">
      <c r="A8" s="24" t="s">
        <v>105</v>
      </c>
      <c r="B8" s="42"/>
      <c r="C8" s="2"/>
      <c r="D8" s="3"/>
      <c r="E8" s="3"/>
      <c r="F8" s="23"/>
      <c r="G8" s="23"/>
      <c r="H8" s="18"/>
    </row>
    <row r="9" spans="1:8" ht="12.75">
      <c r="A9" s="13" t="s">
        <v>40</v>
      </c>
      <c r="B9" s="42"/>
      <c r="C9" s="2"/>
      <c r="D9" s="3"/>
      <c r="E9" s="3"/>
      <c r="F9" s="23"/>
      <c r="G9" s="23"/>
      <c r="H9" s="18"/>
    </row>
    <row r="10" spans="1:8" ht="12.75">
      <c r="A10" s="4"/>
      <c r="B10" s="4"/>
      <c r="C10" s="57"/>
      <c r="D10" s="51"/>
      <c r="E10" s="51"/>
      <c r="F10" s="25" t="s">
        <v>55</v>
      </c>
      <c r="G10" s="51"/>
      <c r="H10" s="25" t="s">
        <v>57</v>
      </c>
    </row>
    <row r="11" spans="1:8" ht="12.75">
      <c r="A11" s="4"/>
      <c r="B11" s="4"/>
      <c r="C11" s="57"/>
      <c r="D11" s="51"/>
      <c r="E11" s="51"/>
      <c r="F11" s="11" t="s">
        <v>54</v>
      </c>
      <c r="G11" s="51"/>
      <c r="H11" s="11" t="s">
        <v>56</v>
      </c>
    </row>
    <row r="12" spans="1:8" ht="12.75">
      <c r="A12" s="5"/>
      <c r="B12" s="5"/>
      <c r="C12" s="57"/>
      <c r="D12" s="51"/>
      <c r="E12" s="51"/>
      <c r="F12" s="26" t="s">
        <v>102</v>
      </c>
      <c r="G12" s="51"/>
      <c r="H12" s="26" t="s">
        <v>22</v>
      </c>
    </row>
    <row r="13" spans="1:8" ht="12.75">
      <c r="A13" s="5"/>
      <c r="B13" s="5"/>
      <c r="C13" s="57"/>
      <c r="D13" s="51"/>
      <c r="E13" s="51"/>
      <c r="F13" s="70" t="s">
        <v>0</v>
      </c>
      <c r="G13" s="68"/>
      <c r="H13" s="70" t="s">
        <v>0</v>
      </c>
    </row>
    <row r="14" spans="1:8" ht="12.75">
      <c r="A14" s="127" t="s">
        <v>118</v>
      </c>
      <c r="B14" s="5"/>
      <c r="C14" s="57"/>
      <c r="D14" s="51"/>
      <c r="E14" s="51"/>
      <c r="F14" s="6"/>
      <c r="G14" s="51"/>
      <c r="H14" s="7"/>
    </row>
    <row r="15" spans="1:8" ht="12.75">
      <c r="A15" s="16" t="s">
        <v>12</v>
      </c>
      <c r="B15" s="17"/>
      <c r="C15" s="39"/>
      <c r="D15" s="23"/>
      <c r="E15" s="23"/>
      <c r="F15" s="18">
        <f>2017680-884738</f>
        <v>1132942</v>
      </c>
      <c r="G15" s="23"/>
      <c r="H15" s="18">
        <v>0</v>
      </c>
    </row>
    <row r="16" spans="1:8" ht="12.75">
      <c r="A16" s="16" t="s">
        <v>106</v>
      </c>
      <c r="B16" s="17"/>
      <c r="C16" s="39"/>
      <c r="D16" s="23"/>
      <c r="E16" s="23"/>
      <c r="F16" s="18">
        <v>884738</v>
      </c>
      <c r="G16" s="23"/>
      <c r="H16" s="18"/>
    </row>
    <row r="17" spans="1:8" ht="12.75">
      <c r="A17" s="38" t="s">
        <v>89</v>
      </c>
      <c r="B17" s="17"/>
      <c r="C17" s="39"/>
      <c r="D17" s="23"/>
      <c r="E17" s="23"/>
      <c r="F17" s="19">
        <v>111617</v>
      </c>
      <c r="G17" s="23"/>
      <c r="H17" s="18">
        <v>0</v>
      </c>
    </row>
    <row r="18" spans="1:8" ht="12.75">
      <c r="A18" s="39" t="s">
        <v>10</v>
      </c>
      <c r="B18" s="42"/>
      <c r="C18" s="41"/>
      <c r="D18" s="55"/>
      <c r="E18" s="55"/>
      <c r="F18" s="19">
        <v>2774</v>
      </c>
      <c r="G18" s="71"/>
      <c r="H18" s="18">
        <v>0</v>
      </c>
    </row>
    <row r="19" spans="1:8" ht="12.75">
      <c r="A19" s="16" t="s">
        <v>18</v>
      </c>
      <c r="B19" s="44"/>
      <c r="C19" s="39"/>
      <c r="D19" s="23"/>
      <c r="E19" s="23"/>
      <c r="F19" s="23">
        <v>21696</v>
      </c>
      <c r="G19" s="55"/>
      <c r="H19" s="18">
        <v>0</v>
      </c>
    </row>
    <row r="20" spans="1:8" ht="12.75">
      <c r="A20" s="16" t="s">
        <v>53</v>
      </c>
      <c r="B20" s="44"/>
      <c r="C20" s="39"/>
      <c r="D20" s="23"/>
      <c r="E20" s="23"/>
      <c r="F20" s="23">
        <v>33327</v>
      </c>
      <c r="G20" s="55"/>
      <c r="H20" s="18">
        <v>0</v>
      </c>
    </row>
    <row r="21" spans="1:8" ht="12.75">
      <c r="A21" s="16"/>
      <c r="B21" s="44"/>
      <c r="C21" s="39"/>
      <c r="D21" s="23"/>
      <c r="E21" s="23"/>
      <c r="F21" s="22">
        <f>SUM(F15:F20)</f>
        <v>2187094</v>
      </c>
      <c r="G21" s="55"/>
      <c r="H21" s="22">
        <f>SUM(H15:H20)</f>
        <v>0</v>
      </c>
    </row>
    <row r="22" spans="1:8" ht="12.75">
      <c r="A22" s="65"/>
      <c r="B22" s="42"/>
      <c r="C22" s="41"/>
      <c r="D22" s="55"/>
      <c r="E22" s="55"/>
      <c r="F22" s="55"/>
      <c r="G22" s="55"/>
      <c r="H22" s="55"/>
    </row>
    <row r="23" spans="1:8" ht="12.75">
      <c r="A23" s="28" t="s">
        <v>61</v>
      </c>
      <c r="B23" s="17"/>
      <c r="C23" s="39"/>
      <c r="D23" s="23"/>
      <c r="E23" s="23"/>
      <c r="F23" s="18"/>
      <c r="G23" s="23"/>
      <c r="H23" s="18"/>
    </row>
    <row r="24" spans="1:8" ht="12.75">
      <c r="A24" s="21" t="s">
        <v>4</v>
      </c>
      <c r="B24" s="17"/>
      <c r="C24" s="39"/>
      <c r="D24" s="23"/>
      <c r="E24" s="23"/>
      <c r="F24" s="29">
        <v>24712</v>
      </c>
      <c r="G24" s="23"/>
      <c r="H24" s="29">
        <v>0</v>
      </c>
    </row>
    <row r="25" spans="1:8" ht="12.75">
      <c r="A25" s="21" t="s">
        <v>92</v>
      </c>
      <c r="B25" s="17"/>
      <c r="C25" s="39"/>
      <c r="D25" s="23"/>
      <c r="E25" s="23"/>
      <c r="F25" s="30">
        <f>62367+776</f>
        <v>63143</v>
      </c>
      <c r="G25" s="23"/>
      <c r="H25" s="30">
        <v>0</v>
      </c>
    </row>
    <row r="26" spans="1:8" ht="12.75">
      <c r="A26" s="27" t="s">
        <v>107</v>
      </c>
      <c r="B26" s="17"/>
      <c r="C26" s="39"/>
      <c r="D26" s="23"/>
      <c r="E26" s="23"/>
      <c r="F26" s="30">
        <v>75</v>
      </c>
      <c r="G26" s="23"/>
      <c r="H26" s="30">
        <v>0</v>
      </c>
    </row>
    <row r="27" spans="1:8" ht="12.75">
      <c r="A27" s="21" t="s">
        <v>93</v>
      </c>
      <c r="B27" s="17"/>
      <c r="C27" s="39"/>
      <c r="D27" s="23"/>
      <c r="E27" s="23"/>
      <c r="F27" s="30">
        <v>6016</v>
      </c>
      <c r="G27" s="23"/>
      <c r="H27" s="30">
        <v>0</v>
      </c>
    </row>
    <row r="28" spans="1:8" ht="12.75">
      <c r="A28" s="21" t="s">
        <v>60</v>
      </c>
      <c r="B28" s="17"/>
      <c r="C28" s="39"/>
      <c r="D28" s="23"/>
      <c r="E28" s="23"/>
      <c r="F28" s="30">
        <v>6700</v>
      </c>
      <c r="G28" s="23"/>
      <c r="H28" s="30">
        <v>0</v>
      </c>
    </row>
    <row r="29" spans="1:8" ht="12.75">
      <c r="A29" s="16" t="s">
        <v>58</v>
      </c>
      <c r="B29" s="17"/>
      <c r="C29" s="39"/>
      <c r="D29" s="23"/>
      <c r="E29" s="23"/>
      <c r="F29" s="30">
        <v>763</v>
      </c>
      <c r="G29" s="23"/>
      <c r="H29" s="30">
        <v>0</v>
      </c>
    </row>
    <row r="30" spans="1:8" ht="12.75">
      <c r="A30" s="16" t="s">
        <v>11</v>
      </c>
      <c r="B30" s="17"/>
      <c r="C30" s="39"/>
      <c r="D30" s="23"/>
      <c r="E30" s="23"/>
      <c r="F30" s="30">
        <v>7814</v>
      </c>
      <c r="G30" s="23"/>
      <c r="H30" s="129">
        <v>0</v>
      </c>
    </row>
    <row r="31" spans="1:8" ht="12.75">
      <c r="A31" s="16"/>
      <c r="B31" s="17"/>
      <c r="C31" s="39"/>
      <c r="D31" s="23"/>
      <c r="E31" s="23"/>
      <c r="F31" s="31">
        <f>SUM(F24:F30)</f>
        <v>109223</v>
      </c>
      <c r="G31" s="23"/>
      <c r="H31" s="31">
        <f>SUM(H24:H30)</f>
        <v>0</v>
      </c>
    </row>
    <row r="32" spans="1:8" ht="12.75">
      <c r="A32" s="28" t="s">
        <v>62</v>
      </c>
      <c r="B32" s="17"/>
      <c r="C32" s="39"/>
      <c r="D32" s="23"/>
      <c r="E32" s="23"/>
      <c r="F32" s="30"/>
      <c r="G32" s="23"/>
      <c r="H32" s="30"/>
    </row>
    <row r="33" spans="1:8" ht="12.75">
      <c r="A33" s="16" t="s">
        <v>94</v>
      </c>
      <c r="B33" s="17"/>
      <c r="C33" s="39"/>
      <c r="D33" s="23"/>
      <c r="E33" s="23"/>
      <c r="F33" s="30">
        <f>77747+3519</f>
        <v>81266</v>
      </c>
      <c r="G33" s="23"/>
      <c r="H33" s="30">
        <v>0</v>
      </c>
    </row>
    <row r="34" spans="1:8" ht="12.75">
      <c r="A34" s="16" t="s">
        <v>96</v>
      </c>
      <c r="B34" s="17"/>
      <c r="C34" s="39"/>
      <c r="D34" s="23"/>
      <c r="E34" s="23"/>
      <c r="F34" s="30">
        <v>110478</v>
      </c>
      <c r="G34" s="23"/>
      <c r="H34" s="30">
        <v>0</v>
      </c>
    </row>
    <row r="35" spans="1:8" ht="12.75">
      <c r="A35" s="16" t="s">
        <v>95</v>
      </c>
      <c r="B35" s="17"/>
      <c r="C35" s="39"/>
      <c r="D35" s="23"/>
      <c r="E35" s="23"/>
      <c r="F35" s="30">
        <v>46</v>
      </c>
      <c r="G35" s="23"/>
      <c r="H35" s="30">
        <v>0</v>
      </c>
    </row>
    <row r="36" spans="1:8" ht="12.75">
      <c r="A36" s="27" t="s">
        <v>119</v>
      </c>
      <c r="B36" s="17"/>
      <c r="C36" s="39"/>
      <c r="D36" s="23"/>
      <c r="E36" s="23"/>
      <c r="F36" s="30">
        <f>1990-424</f>
        <v>1566</v>
      </c>
      <c r="G36" s="23"/>
      <c r="H36" s="30">
        <v>0</v>
      </c>
    </row>
    <row r="37" spans="1:8" ht="12.75">
      <c r="A37" s="21" t="s">
        <v>59</v>
      </c>
      <c r="B37" s="17"/>
      <c r="C37" s="39"/>
      <c r="D37" s="23"/>
      <c r="E37" s="23"/>
      <c r="F37" s="30">
        <v>223320</v>
      </c>
      <c r="G37" s="23"/>
      <c r="H37" s="30">
        <v>0</v>
      </c>
    </row>
    <row r="38" spans="1:8" ht="12.75">
      <c r="A38" s="48"/>
      <c r="B38" s="44"/>
      <c r="C38" s="39"/>
      <c r="D38" s="23"/>
      <c r="E38" s="23"/>
      <c r="F38" s="31">
        <f>SUM(F33:F37)</f>
        <v>416676</v>
      </c>
      <c r="G38" s="23"/>
      <c r="H38" s="31">
        <f>SUM(H33:H37)</f>
        <v>0</v>
      </c>
    </row>
    <row r="39" spans="1:8" ht="12.75">
      <c r="A39" s="16" t="s">
        <v>21</v>
      </c>
      <c r="B39" s="44"/>
      <c r="C39" s="39"/>
      <c r="D39" s="23"/>
      <c r="E39" s="23"/>
      <c r="F39" s="23">
        <f>+F31-F38</f>
        <v>-307453</v>
      </c>
      <c r="G39" s="23"/>
      <c r="H39" s="23">
        <f>+H31-H38</f>
        <v>0</v>
      </c>
    </row>
    <row r="40" spans="1:8" ht="13.5" thickBot="1">
      <c r="A40" s="16"/>
      <c r="B40" s="17"/>
      <c r="C40" s="39"/>
      <c r="D40" s="23"/>
      <c r="E40" s="23"/>
      <c r="F40" s="32">
        <f>+F21+F39</f>
        <v>1879641</v>
      </c>
      <c r="G40" s="23"/>
      <c r="H40" s="32">
        <f>+H21+H39</f>
        <v>0</v>
      </c>
    </row>
    <row r="41" spans="1:8" ht="12.75">
      <c r="A41" s="65"/>
      <c r="B41" s="42"/>
      <c r="C41" s="41"/>
      <c r="D41" s="55"/>
      <c r="E41" s="55"/>
      <c r="F41" s="55"/>
      <c r="G41" s="55"/>
      <c r="H41" s="55"/>
    </row>
    <row r="42" spans="1:8" ht="12.75">
      <c r="A42" s="16" t="s">
        <v>19</v>
      </c>
      <c r="B42" s="16"/>
      <c r="C42" s="39"/>
      <c r="D42" s="23"/>
      <c r="E42" s="23"/>
      <c r="F42" s="18">
        <v>529153.415</v>
      </c>
      <c r="G42" s="23"/>
      <c r="H42" s="93">
        <v>0</v>
      </c>
    </row>
    <row r="43" spans="1:8" ht="12.75">
      <c r="A43" s="16" t="s">
        <v>97</v>
      </c>
      <c r="B43" s="16"/>
      <c r="C43" s="39"/>
      <c r="D43" s="23"/>
      <c r="E43" s="23"/>
      <c r="F43" s="18">
        <v>316155</v>
      </c>
      <c r="G43" s="23"/>
      <c r="H43" s="18">
        <v>0</v>
      </c>
    </row>
    <row r="44" spans="1:8" ht="12.75">
      <c r="A44" s="27" t="s">
        <v>120</v>
      </c>
      <c r="B44" s="16"/>
      <c r="C44" s="39"/>
      <c r="D44" s="23"/>
      <c r="E44" s="23"/>
      <c r="F44" s="18">
        <v>-90</v>
      </c>
      <c r="G44" s="23"/>
      <c r="H44" s="18">
        <v>0</v>
      </c>
    </row>
    <row r="45" spans="1:8" ht="12.75">
      <c r="A45" s="16" t="s">
        <v>98</v>
      </c>
      <c r="B45" s="16"/>
      <c r="C45" s="39"/>
      <c r="D45" s="23"/>
      <c r="E45" s="23"/>
      <c r="F45" s="18">
        <f>148221-2319</f>
        <v>145902</v>
      </c>
      <c r="G45" s="23"/>
      <c r="H45" s="18">
        <v>0</v>
      </c>
    </row>
    <row r="46" spans="1:8" ht="12.75">
      <c r="A46" s="27" t="s">
        <v>121</v>
      </c>
      <c r="B46" s="16"/>
      <c r="C46" s="39"/>
      <c r="D46" s="23"/>
      <c r="E46" s="23"/>
      <c r="F46" s="20">
        <v>134233</v>
      </c>
      <c r="G46" s="18"/>
      <c r="H46" s="20">
        <v>0</v>
      </c>
    </row>
    <row r="47" spans="1:8" ht="12.75">
      <c r="A47" s="16" t="s">
        <v>63</v>
      </c>
      <c r="B47" s="16"/>
      <c r="C47" s="39"/>
      <c r="D47" s="23"/>
      <c r="E47" s="23"/>
      <c r="F47" s="18">
        <f>SUM(F42:F46)</f>
        <v>1125353.415</v>
      </c>
      <c r="G47" s="18"/>
      <c r="H47" s="18">
        <f>SUM(H42:H46)</f>
        <v>0</v>
      </c>
    </row>
    <row r="48" spans="1:8" ht="12.75">
      <c r="A48" s="16" t="s">
        <v>20</v>
      </c>
      <c r="B48" s="16"/>
      <c r="C48" s="39"/>
      <c r="D48" s="23"/>
      <c r="E48" s="23"/>
      <c r="F48" s="20">
        <v>44205</v>
      </c>
      <c r="G48" s="23"/>
      <c r="H48" s="20">
        <v>0</v>
      </c>
    </row>
    <row r="49" spans="1:8" ht="12.75">
      <c r="A49" s="16" t="s">
        <v>30</v>
      </c>
      <c r="B49" s="16"/>
      <c r="C49" s="39"/>
      <c r="D49" s="23"/>
      <c r="E49" s="23"/>
      <c r="F49" s="18">
        <f>SUM(F47:F48)</f>
        <v>1169558.415</v>
      </c>
      <c r="G49" s="23"/>
      <c r="H49" s="18">
        <f>SUM(H47:H48)</f>
        <v>0</v>
      </c>
    </row>
    <row r="50" spans="1:8" ht="12.75">
      <c r="A50" s="42"/>
      <c r="B50" s="42"/>
      <c r="C50" s="42"/>
      <c r="D50" s="42"/>
      <c r="E50" s="42"/>
      <c r="F50" s="42"/>
      <c r="G50" s="23"/>
      <c r="H50" s="18"/>
    </row>
    <row r="51" spans="1:8" ht="12.75">
      <c r="A51" s="28" t="s">
        <v>64</v>
      </c>
      <c r="B51" s="16"/>
      <c r="C51" s="39"/>
      <c r="D51" s="23"/>
      <c r="E51" s="23"/>
      <c r="F51" s="18"/>
      <c r="G51" s="23"/>
      <c r="H51" s="18"/>
    </row>
    <row r="52" spans="1:8" ht="12.75">
      <c r="A52" s="16" t="s">
        <v>65</v>
      </c>
      <c r="C52" s="39"/>
      <c r="D52" s="23"/>
      <c r="E52" s="23"/>
      <c r="F52" s="29">
        <v>418074</v>
      </c>
      <c r="G52" s="23"/>
      <c r="H52" s="29">
        <v>0</v>
      </c>
    </row>
    <row r="53" spans="1:8" ht="12.75">
      <c r="A53" s="16" t="s">
        <v>99</v>
      </c>
      <c r="C53" s="39"/>
      <c r="D53" s="23"/>
      <c r="E53" s="23"/>
      <c r="F53" s="30">
        <v>1913</v>
      </c>
      <c r="G53" s="23"/>
      <c r="H53" s="30">
        <v>0</v>
      </c>
    </row>
    <row r="54" spans="1:8" ht="12.75">
      <c r="A54" s="16" t="s">
        <v>66</v>
      </c>
      <c r="C54" s="39"/>
      <c r="D54" s="23"/>
      <c r="E54" s="23"/>
      <c r="F54" s="33">
        <v>290096</v>
      </c>
      <c r="G54" s="23"/>
      <c r="H54" s="33">
        <v>0</v>
      </c>
    </row>
    <row r="55" spans="1:8" ht="12.75">
      <c r="A55" s="16"/>
      <c r="C55" s="39"/>
      <c r="D55" s="23"/>
      <c r="E55" s="23"/>
      <c r="F55" s="18">
        <f>SUM(F52:F54)</f>
        <v>710083</v>
      </c>
      <c r="G55" s="23"/>
      <c r="H55" s="18">
        <f>SUM(H52:H54)</f>
        <v>0</v>
      </c>
    </row>
    <row r="56" spans="1:8" ht="13.5" thickBot="1">
      <c r="A56" s="16"/>
      <c r="B56" s="44"/>
      <c r="C56" s="39"/>
      <c r="D56" s="23"/>
      <c r="E56" s="23"/>
      <c r="F56" s="32">
        <f>+F55+F49</f>
        <v>1879641.415</v>
      </c>
      <c r="G56" s="23"/>
      <c r="H56" s="32">
        <f>+H55+H49</f>
        <v>0</v>
      </c>
    </row>
    <row r="57" spans="1:8" ht="12.75">
      <c r="A57" s="44"/>
      <c r="B57" s="44"/>
      <c r="C57" s="44"/>
      <c r="D57" s="44"/>
      <c r="E57" s="44"/>
      <c r="F57" s="72"/>
      <c r="G57" s="44"/>
      <c r="H57" s="72"/>
    </row>
    <row r="58" spans="1:8" ht="12.75">
      <c r="A58" s="44" t="s">
        <v>67</v>
      </c>
      <c r="B58" s="44"/>
      <c r="C58" s="44"/>
      <c r="D58" s="44"/>
      <c r="E58" s="44"/>
      <c r="F58" s="72"/>
      <c r="G58" s="44"/>
      <c r="H58" s="72"/>
    </row>
    <row r="59" spans="1:8" ht="13.5" thickBot="1">
      <c r="A59" s="44" t="s">
        <v>68</v>
      </c>
      <c r="B59" s="44"/>
      <c r="C59" s="44"/>
      <c r="D59" s="44"/>
      <c r="E59" s="44"/>
      <c r="F59" s="61">
        <f>+(F47)/F42</f>
        <v>2.126705380896011</v>
      </c>
      <c r="G59" s="16"/>
      <c r="H59" s="73">
        <v>0</v>
      </c>
    </row>
    <row r="60" spans="1:8" ht="12.75">
      <c r="A60" s="74"/>
      <c r="B60" s="74"/>
      <c r="C60" s="74"/>
      <c r="D60" s="74"/>
      <c r="E60" s="74"/>
      <c r="F60" s="75"/>
      <c r="G60" s="44"/>
      <c r="H60" s="72"/>
    </row>
    <row r="61" spans="1:8" ht="12.75">
      <c r="A61" s="59" t="s">
        <v>104</v>
      </c>
      <c r="B61" s="8"/>
      <c r="C61" s="39"/>
      <c r="D61" s="23"/>
      <c r="E61" s="23"/>
      <c r="F61" s="9"/>
      <c r="G61" s="23"/>
      <c r="H61" s="9"/>
    </row>
    <row r="62" spans="1:8" ht="12.75">
      <c r="A62" s="59" t="s">
        <v>135</v>
      </c>
      <c r="B62" s="8"/>
      <c r="C62" s="39"/>
      <c r="D62" s="23"/>
      <c r="E62" s="23"/>
      <c r="F62" s="9"/>
      <c r="G62" s="23"/>
      <c r="H62" s="9"/>
    </row>
    <row r="63" spans="1:8" ht="12.75">
      <c r="A63" s="59" t="s">
        <v>134</v>
      </c>
      <c r="B63" s="44"/>
      <c r="C63" s="39"/>
      <c r="D63" s="23"/>
      <c r="E63" s="23"/>
      <c r="F63" s="12"/>
      <c r="G63" s="18"/>
      <c r="H63" s="12"/>
    </row>
  </sheetData>
  <printOptions horizontalCentered="1"/>
  <pageMargins left="0.393700787401575" right="0.393700787401575" top="0.393700787401575" bottom="0.393700787401575" header="0.511811023622047" footer="0.25"/>
  <pageSetup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8"/>
  <sheetViews>
    <sheetView workbookViewId="0" topLeftCell="A1">
      <selection activeCell="E1" sqref="E1"/>
    </sheetView>
  </sheetViews>
  <sheetFormatPr defaultColWidth="9.140625" defaultRowHeight="12.75"/>
  <cols>
    <col min="1" max="2" width="1.7109375" style="69" customWidth="1"/>
    <col min="3" max="3" width="6.8515625" style="69" customWidth="1"/>
    <col min="4" max="4" width="14.28125" style="69" customWidth="1"/>
    <col min="5" max="5" width="14.8515625" style="69" customWidth="1"/>
    <col min="6" max="6" width="4.140625" style="69" customWidth="1"/>
    <col min="7" max="7" width="3.28125" style="69" customWidth="1"/>
    <col min="8" max="8" width="15.28125" style="69" customWidth="1"/>
    <col min="9" max="9" width="2.7109375" style="69" customWidth="1"/>
    <col min="10" max="10" width="13.8515625" style="69" customWidth="1"/>
    <col min="11" max="16384" width="9.140625" style="69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13" t="s">
        <v>36</v>
      </c>
      <c r="C8" s="42"/>
      <c r="D8" s="42"/>
      <c r="E8" s="42"/>
      <c r="F8" s="42"/>
      <c r="G8" s="42"/>
      <c r="H8" s="10"/>
      <c r="I8" s="42"/>
      <c r="J8" s="10"/>
      <c r="K8" s="42"/>
      <c r="L8" s="42"/>
      <c r="M8" s="76"/>
      <c r="N8" s="76"/>
      <c r="O8" s="76"/>
    </row>
    <row r="9" spans="1:15" ht="12.75">
      <c r="A9" s="24" t="s">
        <v>127</v>
      </c>
      <c r="C9" s="42"/>
      <c r="D9" s="2"/>
      <c r="E9" s="44"/>
      <c r="F9" s="44"/>
      <c r="G9" s="44"/>
      <c r="H9" s="72"/>
      <c r="I9" s="44"/>
      <c r="J9" s="44"/>
      <c r="K9" s="42"/>
      <c r="L9" s="42"/>
      <c r="M9" s="76"/>
      <c r="N9" s="76"/>
      <c r="O9" s="76"/>
    </row>
    <row r="10" spans="1:15" ht="12.75">
      <c r="A10" s="13" t="s">
        <v>40</v>
      </c>
      <c r="C10" s="42"/>
      <c r="D10" s="2"/>
      <c r="E10" s="44"/>
      <c r="F10" s="44"/>
      <c r="G10" s="44"/>
      <c r="H10" s="72"/>
      <c r="I10" s="44"/>
      <c r="J10" s="44"/>
      <c r="K10" s="42"/>
      <c r="L10" s="42"/>
      <c r="M10" s="76"/>
      <c r="N10" s="76"/>
      <c r="O10" s="76"/>
    </row>
    <row r="11" spans="2:15" ht="12.75">
      <c r="B11" s="1"/>
      <c r="C11" s="42"/>
      <c r="D11" s="2"/>
      <c r="E11" s="44"/>
      <c r="F11" s="44"/>
      <c r="G11" s="44"/>
      <c r="H11" s="72"/>
      <c r="I11" s="44"/>
      <c r="J11" s="44"/>
      <c r="K11" s="42"/>
      <c r="L11" s="42"/>
      <c r="M11" s="76"/>
      <c r="N11" s="76"/>
      <c r="O11" s="76"/>
    </row>
    <row r="12" spans="1:15" ht="12.75">
      <c r="A12" s="77"/>
      <c r="B12" s="21"/>
      <c r="C12" s="16"/>
      <c r="D12" s="16"/>
      <c r="E12" s="21"/>
      <c r="F12" s="78"/>
      <c r="G12" s="78"/>
      <c r="H12" s="79" t="s">
        <v>46</v>
      </c>
      <c r="I12" s="26"/>
      <c r="J12" s="26" t="s">
        <v>49</v>
      </c>
      <c r="K12" s="42"/>
      <c r="L12" s="42"/>
      <c r="M12" s="76"/>
      <c r="N12" s="76"/>
      <c r="O12" s="76"/>
    </row>
    <row r="13" spans="1:15" ht="12.75">
      <c r="A13" s="77"/>
      <c r="B13" s="16"/>
      <c r="C13" s="16"/>
      <c r="D13" s="21"/>
      <c r="E13" s="16"/>
      <c r="F13" s="16"/>
      <c r="G13" s="16"/>
      <c r="H13" s="70" t="s">
        <v>47</v>
      </c>
      <c r="I13" s="44"/>
      <c r="J13" s="70" t="s">
        <v>47</v>
      </c>
      <c r="K13" s="42"/>
      <c r="L13" s="42"/>
      <c r="M13" s="42"/>
      <c r="N13" s="42"/>
      <c r="O13" s="42"/>
    </row>
    <row r="14" spans="1:15" ht="12.75">
      <c r="A14" s="77"/>
      <c r="B14" s="80"/>
      <c r="C14" s="16"/>
      <c r="D14" s="21"/>
      <c r="E14" s="18"/>
      <c r="F14" s="18"/>
      <c r="G14" s="18"/>
      <c r="H14" s="70" t="s">
        <v>48</v>
      </c>
      <c r="I14" s="23"/>
      <c r="J14" s="70" t="s">
        <v>48</v>
      </c>
      <c r="K14" s="42"/>
      <c r="L14" s="42"/>
      <c r="M14" s="42"/>
      <c r="N14" s="42"/>
      <c r="O14" s="42"/>
    </row>
    <row r="15" spans="1:15" ht="12.75">
      <c r="A15" s="77"/>
      <c r="B15" s="80"/>
      <c r="C15" s="16"/>
      <c r="D15" s="21"/>
      <c r="E15" s="18"/>
      <c r="F15" s="18"/>
      <c r="G15" s="18"/>
      <c r="H15" s="70" t="s">
        <v>102</v>
      </c>
      <c r="I15" s="23"/>
      <c r="J15" s="70" t="s">
        <v>22</v>
      </c>
      <c r="K15" s="42"/>
      <c r="L15" s="42"/>
      <c r="M15" s="42"/>
      <c r="N15" s="42"/>
      <c r="O15" s="42"/>
    </row>
    <row r="16" spans="1:15" ht="12.75">
      <c r="A16" s="77"/>
      <c r="B16" s="80"/>
      <c r="C16" s="16"/>
      <c r="D16" s="21"/>
      <c r="E16" s="18"/>
      <c r="F16" s="18"/>
      <c r="G16" s="18"/>
      <c r="H16" s="70" t="s">
        <v>0</v>
      </c>
      <c r="I16" s="68"/>
      <c r="J16" s="70" t="s">
        <v>0</v>
      </c>
      <c r="K16" s="42"/>
      <c r="L16" s="42"/>
      <c r="M16" s="42"/>
      <c r="N16" s="42"/>
      <c r="O16" s="42"/>
    </row>
    <row r="17" spans="1:15" ht="12.75">
      <c r="A17" s="77"/>
      <c r="B17" s="80"/>
      <c r="C17" s="16"/>
      <c r="D17" s="21"/>
      <c r="E17" s="18"/>
      <c r="F17" s="18"/>
      <c r="G17" s="18"/>
      <c r="H17" s="70"/>
      <c r="I17" s="68"/>
      <c r="J17" s="70"/>
      <c r="K17" s="42"/>
      <c r="L17" s="42"/>
      <c r="M17" s="42"/>
      <c r="N17" s="42"/>
      <c r="O17" s="42"/>
    </row>
    <row r="18" spans="1:15" ht="12.75">
      <c r="A18" s="34" t="s">
        <v>77</v>
      </c>
      <c r="B18" s="80"/>
      <c r="C18" s="16"/>
      <c r="D18" s="21"/>
      <c r="E18" s="18"/>
      <c r="F18" s="18"/>
      <c r="G18" s="18"/>
      <c r="H18" s="18"/>
      <c r="I18" s="23"/>
      <c r="J18" s="23"/>
      <c r="K18" s="42"/>
      <c r="L18" s="42"/>
      <c r="M18" s="42"/>
      <c r="N18" s="42"/>
      <c r="O18" s="42"/>
    </row>
    <row r="19" spans="1:15" ht="12.75">
      <c r="A19" s="77"/>
      <c r="B19" s="80"/>
      <c r="C19" s="16"/>
      <c r="D19" s="21"/>
      <c r="E19" s="18"/>
      <c r="F19" s="18"/>
      <c r="G19" s="18"/>
      <c r="H19" s="18"/>
      <c r="I19" s="23"/>
      <c r="J19" s="23"/>
      <c r="K19" s="42"/>
      <c r="L19" s="42"/>
      <c r="M19" s="42"/>
      <c r="N19" s="42"/>
      <c r="O19" s="42"/>
    </row>
    <row r="20" spans="1:15" ht="12.75">
      <c r="A20" s="77"/>
      <c r="B20" s="27" t="s">
        <v>69</v>
      </c>
      <c r="C20" s="16"/>
      <c r="D20" s="21"/>
      <c r="E20" s="18"/>
      <c r="F20" s="18"/>
      <c r="G20" s="18"/>
      <c r="H20" s="18">
        <f>+'IS'!G32</f>
        <v>14974</v>
      </c>
      <c r="I20" s="23"/>
      <c r="J20" s="51">
        <v>0</v>
      </c>
      <c r="K20" s="42"/>
      <c r="L20" s="42"/>
      <c r="M20" s="42"/>
      <c r="N20" s="42"/>
      <c r="O20" s="42"/>
    </row>
    <row r="21" spans="1:15" ht="12.75">
      <c r="A21" s="77"/>
      <c r="B21" s="27" t="s">
        <v>128</v>
      </c>
      <c r="C21" s="16"/>
      <c r="D21" s="21"/>
      <c r="E21" s="18"/>
      <c r="F21" s="18"/>
      <c r="G21" s="18"/>
      <c r="H21" s="18"/>
      <c r="I21" s="23"/>
      <c r="J21" s="23"/>
      <c r="K21" s="42"/>
      <c r="L21" s="42"/>
      <c r="M21" s="42"/>
      <c r="N21" s="42"/>
      <c r="O21" s="42"/>
    </row>
    <row r="22" spans="1:15" ht="12.75">
      <c r="A22" s="77"/>
      <c r="B22" s="77"/>
      <c r="C22" s="27" t="s">
        <v>70</v>
      </c>
      <c r="D22" s="21"/>
      <c r="E22" s="18"/>
      <c r="F22" s="18"/>
      <c r="G22" s="18"/>
      <c r="H22" s="18">
        <v>72182</v>
      </c>
      <c r="I22" s="23"/>
      <c r="J22" s="51">
        <v>0</v>
      </c>
      <c r="K22" s="42"/>
      <c r="L22" s="42"/>
      <c r="M22" s="42"/>
      <c r="N22" s="42"/>
      <c r="O22" s="42"/>
    </row>
    <row r="23" spans="1:15" ht="12.75">
      <c r="A23" s="77"/>
      <c r="B23" s="77"/>
      <c r="C23" s="27" t="s">
        <v>71</v>
      </c>
      <c r="D23" s="21"/>
      <c r="E23" s="18"/>
      <c r="F23" s="18"/>
      <c r="G23" s="18"/>
      <c r="H23" s="20">
        <v>23088</v>
      </c>
      <c r="I23" s="23"/>
      <c r="J23" s="20">
        <v>0</v>
      </c>
      <c r="K23" s="42"/>
      <c r="L23" s="42"/>
      <c r="M23" s="42"/>
      <c r="N23" s="42"/>
      <c r="O23" s="42"/>
    </row>
    <row r="24" spans="1:15" ht="12.75">
      <c r="A24" s="77"/>
      <c r="B24" s="81" t="s">
        <v>6</v>
      </c>
      <c r="C24" s="16"/>
      <c r="D24" s="21"/>
      <c r="E24" s="18"/>
      <c r="F24" s="18"/>
      <c r="G24" s="18"/>
      <c r="H24" s="18">
        <f>SUM(H20:H23)</f>
        <v>110244</v>
      </c>
      <c r="I24" s="23"/>
      <c r="J24" s="18">
        <f>SUM(J20:J23)</f>
        <v>0</v>
      </c>
      <c r="K24" s="42"/>
      <c r="L24" s="42"/>
      <c r="M24" s="42"/>
      <c r="N24" s="42"/>
      <c r="O24" s="82"/>
    </row>
    <row r="25" spans="1:15" ht="12.75">
      <c r="A25" s="77"/>
      <c r="B25" s="27" t="s">
        <v>72</v>
      </c>
      <c r="C25" s="16"/>
      <c r="D25" s="21"/>
      <c r="E25" s="18"/>
      <c r="F25" s="18"/>
      <c r="G25" s="18"/>
      <c r="H25" s="18"/>
      <c r="I25" s="23"/>
      <c r="J25" s="51"/>
      <c r="K25" s="42"/>
      <c r="L25" s="42"/>
      <c r="M25" s="42"/>
      <c r="N25" s="42"/>
      <c r="O25" s="42"/>
    </row>
    <row r="26" spans="1:15" ht="12.75">
      <c r="A26" s="77"/>
      <c r="B26" s="77"/>
      <c r="C26" s="81" t="s">
        <v>13</v>
      </c>
      <c r="D26" s="21"/>
      <c r="E26" s="18"/>
      <c r="F26" s="18"/>
      <c r="G26" s="18"/>
      <c r="H26" s="18">
        <f>52365-1-776</f>
        <v>51588</v>
      </c>
      <c r="I26" s="23"/>
      <c r="J26" s="51">
        <v>0</v>
      </c>
      <c r="K26" s="42"/>
      <c r="L26" s="42"/>
      <c r="M26" s="42"/>
      <c r="N26" s="42"/>
      <c r="O26" s="42"/>
    </row>
    <row r="27" spans="1:15" ht="12.75">
      <c r="A27" s="77"/>
      <c r="B27" s="77"/>
      <c r="C27" s="81" t="s">
        <v>14</v>
      </c>
      <c r="D27" s="21"/>
      <c r="E27" s="18"/>
      <c r="F27" s="18"/>
      <c r="G27" s="18"/>
      <c r="H27" s="18">
        <f>-111645+3519</f>
        <v>-108126</v>
      </c>
      <c r="I27" s="23"/>
      <c r="J27" s="51">
        <v>0</v>
      </c>
      <c r="K27" s="42"/>
      <c r="L27" s="42"/>
      <c r="M27" s="42"/>
      <c r="N27" s="42"/>
      <c r="O27" s="42"/>
    </row>
    <row r="28" spans="1:15" ht="12.75">
      <c r="A28" s="77"/>
      <c r="B28" s="77"/>
      <c r="C28" s="81" t="s">
        <v>73</v>
      </c>
      <c r="D28" s="21"/>
      <c r="E28" s="18"/>
      <c r="F28" s="18"/>
      <c r="G28" s="18"/>
      <c r="H28" s="18">
        <v>-39772</v>
      </c>
      <c r="I28" s="23"/>
      <c r="J28" s="51">
        <v>0</v>
      </c>
      <c r="K28" s="42"/>
      <c r="L28" s="42"/>
      <c r="M28" s="42"/>
      <c r="N28" s="42"/>
      <c r="O28" s="42"/>
    </row>
    <row r="29" spans="1:15" ht="12.75">
      <c r="A29" s="77"/>
      <c r="B29" s="48"/>
      <c r="C29" s="16"/>
      <c r="D29" s="21"/>
      <c r="E29" s="18"/>
      <c r="F29" s="18"/>
      <c r="G29" s="18"/>
      <c r="H29" s="18"/>
      <c r="I29" s="23"/>
      <c r="J29" s="23"/>
      <c r="K29" s="42"/>
      <c r="L29" s="42"/>
      <c r="M29" s="42"/>
      <c r="N29" s="42"/>
      <c r="O29" s="42"/>
    </row>
    <row r="30" spans="1:15" ht="12.75">
      <c r="A30" s="77"/>
      <c r="B30" s="27" t="s">
        <v>111</v>
      </c>
      <c r="C30" s="16"/>
      <c r="D30" s="21"/>
      <c r="E30" s="18"/>
      <c r="F30" s="18"/>
      <c r="G30" s="18"/>
      <c r="H30" s="22">
        <f>SUM(H24:H29)</f>
        <v>13934</v>
      </c>
      <c r="I30" s="23"/>
      <c r="J30" s="22">
        <f>SUM(J24:J29)</f>
        <v>0</v>
      </c>
      <c r="K30" s="42"/>
      <c r="L30" s="42"/>
      <c r="M30" s="42"/>
      <c r="N30" s="42"/>
      <c r="O30" s="82"/>
    </row>
    <row r="31" spans="1:15" ht="12.75">
      <c r="A31" s="77"/>
      <c r="B31" s="81"/>
      <c r="C31" s="16"/>
      <c r="D31" s="21"/>
      <c r="E31" s="18"/>
      <c r="F31" s="18"/>
      <c r="G31" s="18"/>
      <c r="H31" s="18"/>
      <c r="I31" s="23"/>
      <c r="J31" s="23"/>
      <c r="K31" s="42"/>
      <c r="L31" s="42"/>
      <c r="M31" s="42"/>
      <c r="N31" s="42"/>
      <c r="O31" s="42"/>
    </row>
    <row r="32" spans="1:15" ht="12.75">
      <c r="A32" s="35" t="s">
        <v>78</v>
      </c>
      <c r="B32" s="81"/>
      <c r="C32" s="16"/>
      <c r="D32" s="21"/>
      <c r="E32" s="18"/>
      <c r="F32" s="18"/>
      <c r="G32" s="18"/>
      <c r="H32" s="18"/>
      <c r="I32" s="23"/>
      <c r="J32" s="23"/>
      <c r="K32" s="42"/>
      <c r="L32" s="42"/>
      <c r="M32" s="42"/>
      <c r="N32" s="42"/>
      <c r="O32" s="42"/>
    </row>
    <row r="33" spans="1:15" ht="12.75">
      <c r="A33" s="77"/>
      <c r="B33" s="81"/>
      <c r="C33" s="16"/>
      <c r="D33" s="21"/>
      <c r="E33" s="18"/>
      <c r="F33" s="18"/>
      <c r="G33" s="18"/>
      <c r="H33" s="18"/>
      <c r="I33" s="23"/>
      <c r="J33" s="23"/>
      <c r="K33" s="42"/>
      <c r="L33" s="42"/>
      <c r="M33" s="42"/>
      <c r="N33" s="42"/>
      <c r="O33" s="42"/>
    </row>
    <row r="34" spans="1:15" ht="12.75">
      <c r="A34" s="77"/>
      <c r="B34" s="16" t="s">
        <v>74</v>
      </c>
      <c r="C34" s="77"/>
      <c r="D34" s="21"/>
      <c r="E34" s="18"/>
      <c r="F34" s="18"/>
      <c r="G34" s="18"/>
      <c r="H34" s="18">
        <v>-10986</v>
      </c>
      <c r="I34" s="23"/>
      <c r="J34" s="51">
        <v>0</v>
      </c>
      <c r="K34" s="42"/>
      <c r="L34" s="42"/>
      <c r="M34" s="42"/>
      <c r="N34" s="42"/>
      <c r="O34" s="42"/>
    </row>
    <row r="35" spans="1:15" ht="12.75">
      <c r="A35" s="77"/>
      <c r="B35" s="16" t="s">
        <v>10</v>
      </c>
      <c r="C35" s="77"/>
      <c r="D35" s="21"/>
      <c r="E35" s="18"/>
      <c r="F35" s="18"/>
      <c r="G35" s="18"/>
      <c r="H35" s="18">
        <v>-73914</v>
      </c>
      <c r="I35" s="23"/>
      <c r="J35" s="51">
        <v>0</v>
      </c>
      <c r="K35" s="42"/>
      <c r="L35" s="42"/>
      <c r="M35" s="42"/>
      <c r="N35" s="42"/>
      <c r="O35" s="42"/>
    </row>
    <row r="36" spans="1:15" ht="12.75">
      <c r="A36" s="77"/>
      <c r="B36" s="16"/>
      <c r="C36" s="77"/>
      <c r="D36" s="21"/>
      <c r="E36" s="18"/>
      <c r="F36" s="18"/>
      <c r="G36" s="18"/>
      <c r="H36" s="18"/>
      <c r="I36" s="23"/>
      <c r="J36" s="51"/>
      <c r="K36" s="42"/>
      <c r="L36" s="42"/>
      <c r="M36" s="42"/>
      <c r="N36" s="42"/>
      <c r="O36" s="42"/>
    </row>
    <row r="37" spans="1:15" ht="12.75">
      <c r="A37" s="77"/>
      <c r="B37" s="16" t="s">
        <v>129</v>
      </c>
      <c r="C37" s="77"/>
      <c r="D37" s="21"/>
      <c r="E37" s="18"/>
      <c r="F37" s="18"/>
      <c r="G37" s="18"/>
      <c r="H37" s="22">
        <f>SUM(H34:H35)</f>
        <v>-84900</v>
      </c>
      <c r="I37" s="23"/>
      <c r="J37" s="22">
        <f>SUM(J34:J35)</f>
        <v>0</v>
      </c>
      <c r="K37" s="42"/>
      <c r="L37" s="42"/>
      <c r="M37" s="42"/>
      <c r="N37" s="42"/>
      <c r="O37" s="42"/>
    </row>
    <row r="38" spans="1:15" ht="12.75">
      <c r="A38" s="77"/>
      <c r="B38" s="81"/>
      <c r="C38" s="16"/>
      <c r="D38" s="21"/>
      <c r="E38" s="18"/>
      <c r="F38" s="18"/>
      <c r="G38" s="18"/>
      <c r="H38" s="18"/>
      <c r="I38" s="23"/>
      <c r="J38" s="23"/>
      <c r="K38" s="42"/>
      <c r="L38" s="42"/>
      <c r="M38" s="42"/>
      <c r="N38" s="42"/>
      <c r="O38" s="42"/>
    </row>
    <row r="39" spans="1:15" ht="12.75">
      <c r="A39" s="35" t="s">
        <v>108</v>
      </c>
      <c r="B39" s="38"/>
      <c r="C39" s="83"/>
      <c r="D39" s="39"/>
      <c r="E39" s="23"/>
      <c r="F39" s="23"/>
      <c r="G39" s="23"/>
      <c r="H39" s="23"/>
      <c r="I39" s="23"/>
      <c r="J39" s="51"/>
      <c r="K39" s="42"/>
      <c r="L39" s="42"/>
      <c r="M39" s="42"/>
      <c r="N39" s="42"/>
      <c r="O39" s="42"/>
    </row>
    <row r="40" spans="1:15" ht="12.75">
      <c r="A40" s="34"/>
      <c r="B40" s="38"/>
      <c r="C40" s="83"/>
      <c r="D40" s="39"/>
      <c r="E40" s="23"/>
      <c r="F40" s="23"/>
      <c r="G40" s="23"/>
      <c r="H40" s="23"/>
      <c r="I40" s="23"/>
      <c r="J40" s="51"/>
      <c r="K40" s="42"/>
      <c r="L40" s="42"/>
      <c r="M40" s="42"/>
      <c r="N40" s="42"/>
      <c r="O40" s="42"/>
    </row>
    <row r="41" spans="1:15" ht="12.75">
      <c r="A41" s="77"/>
      <c r="B41" s="38" t="s">
        <v>75</v>
      </c>
      <c r="C41" s="77"/>
      <c r="D41" s="39"/>
      <c r="E41" s="23"/>
      <c r="F41" s="23"/>
      <c r="G41" s="23"/>
      <c r="H41" s="23">
        <f>78752-165</f>
        <v>78587</v>
      </c>
      <c r="I41" s="23"/>
      <c r="J41" s="51">
        <v>0</v>
      </c>
      <c r="K41" s="42"/>
      <c r="L41" s="42"/>
      <c r="M41" s="42"/>
      <c r="N41" s="42"/>
      <c r="O41" s="42"/>
    </row>
    <row r="42" spans="1:15" ht="12.75">
      <c r="A42" s="77"/>
      <c r="B42" s="38" t="s">
        <v>133</v>
      </c>
      <c r="C42" s="77"/>
      <c r="D42" s="39"/>
      <c r="E42" s="23"/>
      <c r="F42" s="23"/>
      <c r="G42" s="23"/>
      <c r="H42" s="23">
        <v>165</v>
      </c>
      <c r="I42" s="23"/>
      <c r="J42" s="51">
        <v>0</v>
      </c>
      <c r="K42" s="42"/>
      <c r="L42" s="42"/>
      <c r="M42" s="42"/>
      <c r="N42" s="42"/>
      <c r="O42" s="42"/>
    </row>
    <row r="43" spans="1:15" ht="12.75">
      <c r="A43" s="77"/>
      <c r="B43" s="38" t="s">
        <v>110</v>
      </c>
      <c r="C43" s="77"/>
      <c r="D43" s="39"/>
      <c r="E43" s="23"/>
      <c r="F43" s="23"/>
      <c r="G43" s="23"/>
      <c r="H43" s="23">
        <v>30</v>
      </c>
      <c r="I43" s="23"/>
      <c r="J43" s="51">
        <v>0</v>
      </c>
      <c r="K43" s="42"/>
      <c r="L43" s="42"/>
      <c r="M43" s="42"/>
      <c r="N43" s="42"/>
      <c r="O43" s="42"/>
    </row>
    <row r="44" spans="1:15" ht="12.75">
      <c r="A44" s="77"/>
      <c r="B44" s="38"/>
      <c r="C44" s="83"/>
      <c r="D44" s="39"/>
      <c r="E44" s="23"/>
      <c r="F44" s="23"/>
      <c r="G44" s="23"/>
      <c r="H44" s="23"/>
      <c r="I44" s="23"/>
      <c r="J44" s="23"/>
      <c r="K44" s="42"/>
      <c r="L44" s="42"/>
      <c r="M44" s="42"/>
      <c r="N44" s="42"/>
      <c r="O44" s="42"/>
    </row>
    <row r="45" spans="1:15" ht="12.75">
      <c r="A45" s="77"/>
      <c r="B45" s="59" t="s">
        <v>109</v>
      </c>
      <c r="C45" s="44"/>
      <c r="D45" s="39"/>
      <c r="E45" s="23"/>
      <c r="F45" s="23"/>
      <c r="G45" s="23"/>
      <c r="H45" s="22">
        <f>SUM(H41:H44)</f>
        <v>78782</v>
      </c>
      <c r="I45" s="23"/>
      <c r="J45" s="22">
        <f>SUM(J41:J44)</f>
        <v>0</v>
      </c>
      <c r="K45" s="42"/>
      <c r="L45" s="42"/>
      <c r="M45" s="42"/>
      <c r="N45" s="42"/>
      <c r="O45" s="42"/>
    </row>
    <row r="46" spans="1:15" ht="12.75">
      <c r="A46" s="77"/>
      <c r="B46" s="38"/>
      <c r="C46" s="44"/>
      <c r="D46" s="39"/>
      <c r="E46" s="23"/>
      <c r="F46" s="23"/>
      <c r="G46" s="23"/>
      <c r="H46" s="23"/>
      <c r="I46" s="23"/>
      <c r="J46" s="23"/>
      <c r="K46" s="42"/>
      <c r="L46" s="42"/>
      <c r="M46" s="42"/>
      <c r="N46" s="42"/>
      <c r="O46" s="42"/>
    </row>
    <row r="47" spans="1:15" ht="12.75">
      <c r="A47" s="84" t="s">
        <v>79</v>
      </c>
      <c r="B47" s="77"/>
      <c r="C47" s="44"/>
      <c r="D47" s="39"/>
      <c r="E47" s="23"/>
      <c r="F47" s="23"/>
      <c r="G47" s="23"/>
      <c r="H47" s="23">
        <f>+H45+H37+H30</f>
        <v>7816</v>
      </c>
      <c r="I47" s="23"/>
      <c r="J47" s="23">
        <f>+J31+J38+J45</f>
        <v>0</v>
      </c>
      <c r="K47" s="42"/>
      <c r="L47" s="42"/>
      <c r="M47" s="42"/>
      <c r="N47" s="42"/>
      <c r="O47" s="42"/>
    </row>
    <row r="48" spans="1:15" ht="12.75">
      <c r="A48" s="84" t="s">
        <v>130</v>
      </c>
      <c r="B48" s="77"/>
      <c r="C48" s="44"/>
      <c r="D48" s="39"/>
      <c r="E48" s="23"/>
      <c r="F48" s="23"/>
      <c r="G48" s="85"/>
      <c r="H48" s="23">
        <v>0</v>
      </c>
      <c r="I48" s="23"/>
      <c r="J48" s="23">
        <v>0</v>
      </c>
      <c r="K48" s="42"/>
      <c r="L48" s="42"/>
      <c r="M48" s="42"/>
      <c r="N48" s="42"/>
      <c r="O48" s="42"/>
    </row>
    <row r="49" spans="1:15" ht="12.75">
      <c r="A49" s="84" t="s">
        <v>80</v>
      </c>
      <c r="B49" s="77"/>
      <c r="C49" s="44"/>
      <c r="D49" s="39"/>
      <c r="E49" s="23"/>
      <c r="F49" s="23"/>
      <c r="G49" s="85"/>
      <c r="H49" s="23">
        <v>-2</v>
      </c>
      <c r="I49" s="23"/>
      <c r="J49" s="23">
        <v>0</v>
      </c>
      <c r="K49" s="42"/>
      <c r="L49" s="42"/>
      <c r="M49" s="42"/>
      <c r="N49" s="42"/>
      <c r="O49" s="42"/>
    </row>
    <row r="50" spans="1:15" ht="13.5" thickBot="1">
      <c r="A50" s="84" t="s">
        <v>131</v>
      </c>
      <c r="B50" s="77"/>
      <c r="C50" s="44"/>
      <c r="D50" s="39"/>
      <c r="E50" s="23"/>
      <c r="F50" s="23"/>
      <c r="G50" s="85"/>
      <c r="H50" s="32">
        <f>SUM(H47:H49)</f>
        <v>7814</v>
      </c>
      <c r="I50" s="23"/>
      <c r="J50" s="32">
        <f>SUM(J47:J49)</f>
        <v>0</v>
      </c>
      <c r="K50" s="42"/>
      <c r="L50" s="42"/>
      <c r="M50" s="42"/>
      <c r="N50" s="42"/>
      <c r="O50" s="42"/>
    </row>
    <row r="51" spans="1:15" ht="12.75">
      <c r="A51" s="77"/>
      <c r="B51" s="38"/>
      <c r="C51" s="44"/>
      <c r="D51" s="39"/>
      <c r="E51" s="23"/>
      <c r="F51" s="23"/>
      <c r="G51" s="23"/>
      <c r="H51" s="86"/>
      <c r="I51" s="23"/>
      <c r="J51" s="23"/>
      <c r="K51" s="42"/>
      <c r="L51" s="42"/>
      <c r="M51" s="42"/>
      <c r="N51" s="42"/>
      <c r="O51" s="42"/>
    </row>
    <row r="52" spans="1:15" ht="12.75">
      <c r="A52" s="84" t="s">
        <v>76</v>
      </c>
      <c r="B52" s="87"/>
      <c r="C52" s="77"/>
      <c r="D52" s="77"/>
      <c r="E52" s="23"/>
      <c r="F52" s="23"/>
      <c r="G52" s="23"/>
      <c r="H52" s="23"/>
      <c r="I52" s="23"/>
      <c r="J52" s="23"/>
      <c r="K52" s="42"/>
      <c r="L52" s="42"/>
      <c r="M52" s="42"/>
      <c r="N52" s="42"/>
      <c r="O52" s="42"/>
    </row>
    <row r="53" spans="1:15" ht="12.75">
      <c r="A53" s="77"/>
      <c r="B53" s="48"/>
      <c r="C53" s="44"/>
      <c r="D53" s="39"/>
      <c r="E53" s="88"/>
      <c r="F53" s="64"/>
      <c r="G53" s="64"/>
      <c r="H53" s="88"/>
      <c r="I53" s="23"/>
      <c r="J53" s="23"/>
      <c r="K53" s="42"/>
      <c r="L53" s="42"/>
      <c r="M53" s="42"/>
      <c r="N53" s="42"/>
      <c r="O53" s="42"/>
    </row>
    <row r="54" spans="1:15" ht="13.5" thickBot="1">
      <c r="A54" s="77"/>
      <c r="B54" s="39" t="s">
        <v>11</v>
      </c>
      <c r="C54" s="77"/>
      <c r="D54" s="77"/>
      <c r="E54" s="68"/>
      <c r="F54" s="51"/>
      <c r="G54" s="51"/>
      <c r="H54" s="89">
        <f>+'BS'!F30</f>
        <v>7814</v>
      </c>
      <c r="I54" s="23"/>
      <c r="J54" s="89">
        <v>0</v>
      </c>
      <c r="K54" s="42"/>
      <c r="L54" s="42"/>
      <c r="M54" s="42"/>
      <c r="N54" s="42"/>
      <c r="O54" s="42"/>
    </row>
    <row r="55" spans="1:15" ht="12.75">
      <c r="A55" s="77"/>
      <c r="B55" s="48"/>
      <c r="C55" s="44"/>
      <c r="D55" s="39"/>
      <c r="E55" s="23"/>
      <c r="F55" s="23"/>
      <c r="G55" s="23"/>
      <c r="H55" s="23"/>
      <c r="I55" s="23"/>
      <c r="J55" s="23"/>
      <c r="K55" s="42"/>
      <c r="L55" s="42"/>
      <c r="M55" s="42"/>
      <c r="N55" s="42"/>
      <c r="O55" s="42"/>
    </row>
    <row r="56" spans="1:15" ht="12.75">
      <c r="A56" s="59" t="s">
        <v>104</v>
      </c>
      <c r="B56" s="77"/>
      <c r="C56" s="44"/>
      <c r="D56" s="39"/>
      <c r="E56" s="23"/>
      <c r="F56" s="23"/>
      <c r="G56" s="23"/>
      <c r="H56" s="44"/>
      <c r="I56" s="23"/>
      <c r="J56" s="23"/>
      <c r="K56" s="42"/>
      <c r="L56" s="42"/>
      <c r="M56" s="42"/>
      <c r="N56" s="42"/>
      <c r="O56" s="42"/>
    </row>
    <row r="57" spans="1:15" ht="12.75">
      <c r="A57" s="59" t="s">
        <v>135</v>
      </c>
      <c r="B57" s="77"/>
      <c r="C57" s="44"/>
      <c r="D57" s="39"/>
      <c r="E57" s="23"/>
      <c r="F57" s="23"/>
      <c r="G57" s="23"/>
      <c r="H57" s="23"/>
      <c r="I57" s="23"/>
      <c r="J57" s="23"/>
      <c r="K57" s="42"/>
      <c r="L57" s="42"/>
      <c r="M57" s="42"/>
      <c r="N57" s="42"/>
      <c r="O57" s="42"/>
    </row>
    <row r="58" spans="1:15" ht="12.75">
      <c r="A58" s="59" t="s">
        <v>134</v>
      </c>
      <c r="B58" s="42"/>
      <c r="C58" s="44"/>
      <c r="D58" s="39"/>
      <c r="E58" s="23"/>
      <c r="F58" s="55"/>
      <c r="G58" s="55"/>
      <c r="H58" s="55"/>
      <c r="I58" s="55"/>
      <c r="J58" s="55"/>
      <c r="K58" s="42"/>
      <c r="L58" s="42"/>
      <c r="M58" s="42"/>
      <c r="N58" s="42"/>
      <c r="O58" s="42"/>
    </row>
  </sheetData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">
      <selection activeCell="L1" sqref="L1"/>
    </sheetView>
  </sheetViews>
  <sheetFormatPr defaultColWidth="9.140625" defaultRowHeight="12.75"/>
  <cols>
    <col min="1" max="1" width="36.8515625" style="69" customWidth="1"/>
    <col min="2" max="2" width="9.421875" style="69" customWidth="1"/>
    <col min="3" max="3" width="0.9921875" style="69" customWidth="1"/>
    <col min="4" max="4" width="10.140625" style="69" customWidth="1"/>
    <col min="5" max="5" width="1.1484375" style="69" customWidth="1"/>
    <col min="6" max="6" width="10.140625" style="69" bestFit="1" customWidth="1"/>
    <col min="7" max="7" width="1.28515625" style="69" customWidth="1"/>
    <col min="8" max="8" width="13.140625" style="69" customWidth="1"/>
    <col min="9" max="9" width="0.85546875" style="69" customWidth="1"/>
    <col min="10" max="10" width="9.28125" style="69" customWidth="1"/>
    <col min="11" max="11" width="0.85546875" style="69" customWidth="1"/>
    <col min="12" max="12" width="9.28125" style="69" customWidth="1"/>
    <col min="13" max="13" width="0.9921875" style="69" customWidth="1"/>
    <col min="14" max="14" width="10.421875" style="69" customWidth="1"/>
    <col min="15" max="15" width="0.9921875" style="69" customWidth="1"/>
    <col min="16" max="16" width="9.28125" style="69" customWidth="1"/>
    <col min="17" max="17" width="0.9921875" style="69" customWidth="1"/>
    <col min="18" max="18" width="9.7109375" style="69" customWidth="1"/>
    <col min="19" max="16384" width="9.140625" style="69" customWidth="1"/>
  </cols>
  <sheetData>
    <row r="1" spans="1:15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90"/>
      <c r="N1" s="90"/>
      <c r="O1" s="90"/>
    </row>
    <row r="2" spans="1:15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90"/>
      <c r="N2" s="90"/>
      <c r="O2" s="90"/>
    </row>
    <row r="3" spans="1:15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90"/>
      <c r="N3" s="90"/>
      <c r="O3" s="90"/>
    </row>
    <row r="4" spans="1:15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90"/>
      <c r="N4" s="90"/>
      <c r="O4" s="90"/>
    </row>
    <row r="5" spans="1:15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90"/>
      <c r="N5" s="90"/>
      <c r="O5" s="90"/>
    </row>
    <row r="6" spans="1:15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90"/>
      <c r="N6" s="90"/>
      <c r="O6" s="90"/>
    </row>
    <row r="7" spans="1:15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90"/>
      <c r="N7" s="90"/>
      <c r="O7" s="90"/>
    </row>
    <row r="8" spans="1:15" ht="12.75">
      <c r="A8" s="91" t="s">
        <v>37</v>
      </c>
      <c r="B8" s="23"/>
      <c r="C8" s="55"/>
      <c r="D8" s="55"/>
      <c r="E8" s="55"/>
      <c r="F8" s="55"/>
      <c r="G8" s="55"/>
      <c r="H8" s="55"/>
      <c r="I8" s="55"/>
      <c r="J8" s="55"/>
      <c r="K8" s="55"/>
      <c r="L8" s="42"/>
      <c r="M8" s="42"/>
      <c r="N8" s="42"/>
      <c r="O8" s="42"/>
    </row>
    <row r="9" spans="1:15" ht="12.75">
      <c r="A9" s="91" t="str">
        <f>+'CF'!A9</f>
        <v>For the year ended 31 December 2006</v>
      </c>
      <c r="B9" s="23"/>
      <c r="C9" s="55"/>
      <c r="D9" s="55"/>
      <c r="E9" s="55"/>
      <c r="F9" s="55"/>
      <c r="G9" s="55"/>
      <c r="H9" s="55"/>
      <c r="I9" s="55"/>
      <c r="J9" s="55"/>
      <c r="K9" s="55"/>
      <c r="L9" s="42"/>
      <c r="M9" s="42"/>
      <c r="N9" s="42"/>
      <c r="O9" s="42"/>
    </row>
    <row r="10" spans="1:15" ht="12.75">
      <c r="A10" s="91" t="s">
        <v>40</v>
      </c>
      <c r="B10" s="23"/>
      <c r="C10" s="55"/>
      <c r="D10" s="55"/>
      <c r="E10" s="55"/>
      <c r="F10" s="55"/>
      <c r="G10" s="55"/>
      <c r="H10" s="55"/>
      <c r="I10" s="55"/>
      <c r="J10" s="55"/>
      <c r="K10" s="55"/>
      <c r="L10" s="42"/>
      <c r="M10" s="42"/>
      <c r="N10" s="42"/>
      <c r="O10" s="42"/>
    </row>
    <row r="11" spans="1:15" ht="12.75">
      <c r="A11" s="91"/>
      <c r="B11" s="23"/>
      <c r="C11" s="55"/>
      <c r="D11" s="55"/>
      <c r="E11" s="55"/>
      <c r="F11" s="55"/>
      <c r="G11" s="55"/>
      <c r="H11" s="55"/>
      <c r="I11" s="55"/>
      <c r="J11" s="55"/>
      <c r="K11" s="55"/>
      <c r="L11" s="42"/>
      <c r="M11" s="42"/>
      <c r="N11" s="42"/>
      <c r="O11" s="42"/>
    </row>
    <row r="12" spans="1:18" ht="12.75">
      <c r="A12" s="92"/>
      <c r="B12" s="132" t="s">
        <v>81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44"/>
      <c r="P12" s="77"/>
      <c r="Q12" s="77"/>
      <c r="R12" s="77"/>
    </row>
    <row r="13" spans="1:18" ht="12.75">
      <c r="A13" s="48"/>
      <c r="B13" s="47" t="s">
        <v>23</v>
      </c>
      <c r="C13" s="23"/>
      <c r="D13" s="14" t="s">
        <v>23</v>
      </c>
      <c r="E13" s="77"/>
      <c r="F13" s="14" t="s">
        <v>24</v>
      </c>
      <c r="G13" s="77"/>
      <c r="H13" s="36" t="s">
        <v>32</v>
      </c>
      <c r="I13" s="77"/>
      <c r="J13" s="77"/>
      <c r="K13" s="77"/>
      <c r="L13" s="15" t="s">
        <v>25</v>
      </c>
      <c r="M13" s="77"/>
      <c r="N13" s="77"/>
      <c r="O13" s="77"/>
      <c r="P13" s="14" t="s">
        <v>27</v>
      </c>
      <c r="Q13" s="14"/>
      <c r="R13" s="14" t="s">
        <v>8</v>
      </c>
    </row>
    <row r="14" spans="1:18" ht="12.75">
      <c r="A14" s="48"/>
      <c r="B14" s="47" t="s">
        <v>7</v>
      </c>
      <c r="C14" s="23"/>
      <c r="D14" s="14" t="s">
        <v>26</v>
      </c>
      <c r="E14" s="77"/>
      <c r="F14" s="14" t="s">
        <v>2</v>
      </c>
      <c r="G14" s="77"/>
      <c r="H14" s="37" t="s">
        <v>91</v>
      </c>
      <c r="I14" s="77"/>
      <c r="J14" s="36" t="s">
        <v>28</v>
      </c>
      <c r="K14" s="77"/>
      <c r="L14" s="14" t="s">
        <v>9</v>
      </c>
      <c r="M14" s="77"/>
      <c r="N14" s="36" t="s">
        <v>8</v>
      </c>
      <c r="O14" s="77"/>
      <c r="P14" s="14" t="s">
        <v>38</v>
      </c>
      <c r="Q14" s="14"/>
      <c r="R14" s="14" t="s">
        <v>34</v>
      </c>
    </row>
    <row r="15" spans="1:18" ht="12.75">
      <c r="A15" s="48"/>
      <c r="B15" s="70" t="s">
        <v>0</v>
      </c>
      <c r="C15" s="23"/>
      <c r="D15" s="14" t="s">
        <v>0</v>
      </c>
      <c r="E15" s="77"/>
      <c r="F15" s="14" t="s">
        <v>0</v>
      </c>
      <c r="G15" s="77"/>
      <c r="H15" s="14" t="s">
        <v>0</v>
      </c>
      <c r="I15" s="77"/>
      <c r="J15" s="14" t="s">
        <v>0</v>
      </c>
      <c r="K15" s="77"/>
      <c r="L15" s="14" t="s">
        <v>0</v>
      </c>
      <c r="M15" s="77"/>
      <c r="N15" s="14" t="s">
        <v>0</v>
      </c>
      <c r="O15" s="77"/>
      <c r="P15" s="14" t="s">
        <v>0</v>
      </c>
      <c r="Q15" s="14"/>
      <c r="R15" s="14" t="s">
        <v>0</v>
      </c>
    </row>
    <row r="16" spans="1:18" ht="12.75">
      <c r="A16" s="48"/>
      <c r="B16" s="70"/>
      <c r="C16" s="23"/>
      <c r="D16" s="14"/>
      <c r="E16" s="77"/>
      <c r="F16" s="14"/>
      <c r="G16" s="77"/>
      <c r="H16" s="77"/>
      <c r="I16" s="77"/>
      <c r="J16" s="77"/>
      <c r="K16" s="77"/>
      <c r="L16" s="14"/>
      <c r="M16" s="77"/>
      <c r="N16" s="77"/>
      <c r="O16" s="77"/>
      <c r="P16" s="14"/>
      <c r="Q16" s="14"/>
      <c r="R16" s="14"/>
    </row>
    <row r="17" spans="1:18" ht="12.75">
      <c r="A17" s="84" t="s">
        <v>82</v>
      </c>
      <c r="B17" s="93" t="s">
        <v>5</v>
      </c>
      <c r="C17" s="94"/>
      <c r="D17" s="18">
        <v>0</v>
      </c>
      <c r="E17" s="77"/>
      <c r="F17" s="18">
        <v>0</v>
      </c>
      <c r="G17" s="77"/>
      <c r="H17" s="18">
        <v>0</v>
      </c>
      <c r="I17" s="77"/>
      <c r="J17" s="18">
        <v>0</v>
      </c>
      <c r="K17" s="77"/>
      <c r="L17" s="18">
        <v>-29</v>
      </c>
      <c r="M17" s="77"/>
      <c r="N17" s="95">
        <f>+L17+J17+H17+F17+D17</f>
        <v>-29</v>
      </c>
      <c r="O17" s="77"/>
      <c r="P17" s="18">
        <v>0</v>
      </c>
      <c r="Q17" s="16"/>
      <c r="R17" s="96">
        <f>+N17+P17</f>
        <v>-29</v>
      </c>
    </row>
    <row r="18" spans="1:18" ht="12.75">
      <c r="A18" s="38"/>
      <c r="B18" s="23"/>
      <c r="C18" s="23"/>
      <c r="D18" s="23"/>
      <c r="E18" s="77"/>
      <c r="F18" s="23"/>
      <c r="G18" s="77"/>
      <c r="H18" s="77"/>
      <c r="I18" s="77"/>
      <c r="J18" s="77"/>
      <c r="K18" s="77"/>
      <c r="L18" s="23"/>
      <c r="M18" s="77"/>
      <c r="N18" s="77"/>
      <c r="O18" s="77"/>
      <c r="P18" s="44"/>
      <c r="Q18" s="44"/>
      <c r="R18" s="44"/>
    </row>
    <row r="19" spans="1:18" ht="12.75">
      <c r="A19" s="38" t="s">
        <v>90</v>
      </c>
      <c r="B19" s="23">
        <f>+'BS'!F42</f>
        <v>529153.415</v>
      </c>
      <c r="C19" s="23"/>
      <c r="D19" s="23">
        <v>316155</v>
      </c>
      <c r="E19" s="77"/>
      <c r="F19" s="18">
        <v>0</v>
      </c>
      <c r="G19" s="77"/>
      <c r="H19" s="98">
        <v>0</v>
      </c>
      <c r="I19" s="77"/>
      <c r="J19" s="98">
        <v>134564</v>
      </c>
      <c r="K19" s="77"/>
      <c r="L19" s="23">
        <v>0</v>
      </c>
      <c r="M19" s="77"/>
      <c r="N19" s="95">
        <f>+L19+J19+H19+F19+D19+B19</f>
        <v>979872.415</v>
      </c>
      <c r="O19" s="77"/>
      <c r="P19" s="99">
        <v>64075</v>
      </c>
      <c r="Q19" s="44"/>
      <c r="R19" s="96">
        <f>+N19+P19</f>
        <v>1043947.415</v>
      </c>
    </row>
    <row r="20" spans="1:18" ht="12.75">
      <c r="A20" s="38"/>
      <c r="B20" s="23"/>
      <c r="C20" s="23"/>
      <c r="D20" s="23"/>
      <c r="E20" s="77"/>
      <c r="F20" s="23"/>
      <c r="G20" s="77"/>
      <c r="H20" s="97"/>
      <c r="I20" s="77"/>
      <c r="J20" s="77"/>
      <c r="K20" s="77"/>
      <c r="L20" s="23"/>
      <c r="M20" s="77"/>
      <c r="N20" s="77"/>
      <c r="O20" s="77"/>
      <c r="P20" s="99"/>
      <c r="Q20" s="44"/>
      <c r="R20" s="44"/>
    </row>
    <row r="21" spans="1:18" ht="12.75">
      <c r="A21" s="38" t="s">
        <v>100</v>
      </c>
      <c r="B21" s="100"/>
      <c r="C21" s="101"/>
      <c r="D21" s="101"/>
      <c r="E21" s="102"/>
      <c r="F21" s="101"/>
      <c r="G21" s="102"/>
      <c r="H21" s="122"/>
      <c r="I21" s="102"/>
      <c r="J21" s="102"/>
      <c r="K21" s="102"/>
      <c r="L21" s="101"/>
      <c r="M21" s="102"/>
      <c r="N21" s="102"/>
      <c r="O21" s="102"/>
      <c r="P21" s="123"/>
      <c r="Q21" s="103"/>
      <c r="R21" s="124"/>
    </row>
    <row r="22" spans="1:18" ht="12.75">
      <c r="A22" s="38" t="s">
        <v>101</v>
      </c>
      <c r="B22" s="120">
        <v>0</v>
      </c>
      <c r="C22" s="18"/>
      <c r="D22" s="18">
        <v>0</v>
      </c>
      <c r="E22" s="112"/>
      <c r="F22" s="18">
        <v>0</v>
      </c>
      <c r="G22" s="112"/>
      <c r="H22" s="119">
        <v>126953</v>
      </c>
      <c r="I22" s="112"/>
      <c r="J22" s="125">
        <v>0</v>
      </c>
      <c r="K22" s="112"/>
      <c r="L22" s="18">
        <v>0</v>
      </c>
      <c r="M22" s="112"/>
      <c r="N22" s="113">
        <f>+L22+J22+H22+F22+D22+B22</f>
        <v>126953</v>
      </c>
      <c r="O22" s="112"/>
      <c r="P22" s="18">
        <v>0</v>
      </c>
      <c r="Q22" s="16"/>
      <c r="R22" s="121">
        <f>+N22+P22</f>
        <v>126953</v>
      </c>
    </row>
    <row r="23" spans="1:18" ht="12.75">
      <c r="A23" s="38" t="s">
        <v>83</v>
      </c>
      <c r="B23" s="120">
        <v>0</v>
      </c>
      <c r="C23" s="18"/>
      <c r="D23" s="18">
        <v>0</v>
      </c>
      <c r="E23" s="112"/>
      <c r="F23" s="18">
        <v>-90</v>
      </c>
      <c r="G23" s="112"/>
      <c r="H23" s="18">
        <v>0</v>
      </c>
      <c r="I23" s="112"/>
      <c r="J23" s="18">
        <v>0</v>
      </c>
      <c r="K23" s="112"/>
      <c r="L23" s="18">
        <v>0</v>
      </c>
      <c r="M23" s="112"/>
      <c r="N23" s="113">
        <f>+L23+J23+H23+F23+D23+B23</f>
        <v>-90</v>
      </c>
      <c r="O23" s="112"/>
      <c r="P23" s="18">
        <v>0</v>
      </c>
      <c r="Q23" s="16"/>
      <c r="R23" s="121">
        <f>+N23+P23</f>
        <v>-90</v>
      </c>
    </row>
    <row r="24" spans="1:18" ht="12.75">
      <c r="A24" s="59" t="s">
        <v>125</v>
      </c>
      <c r="B24" s="120">
        <v>0</v>
      </c>
      <c r="C24" s="18"/>
      <c r="D24" s="18">
        <v>0</v>
      </c>
      <c r="E24" s="112"/>
      <c r="F24" s="18">
        <v>0</v>
      </c>
      <c r="G24" s="112"/>
      <c r="H24" s="18">
        <v>0</v>
      </c>
      <c r="I24" s="112"/>
      <c r="J24" s="18">
        <v>-331</v>
      </c>
      <c r="K24" s="112"/>
      <c r="L24" s="18">
        <v>0</v>
      </c>
      <c r="M24" s="112"/>
      <c r="N24" s="113">
        <f>+L24+J24+H24+F24+D24+B24</f>
        <v>-331</v>
      </c>
      <c r="O24" s="112"/>
      <c r="P24" s="18">
        <v>0</v>
      </c>
      <c r="Q24" s="16"/>
      <c r="R24" s="121">
        <f>+N24+P24</f>
        <v>-331</v>
      </c>
    </row>
    <row r="25" spans="1:18" ht="12.75">
      <c r="A25" s="38" t="s">
        <v>33</v>
      </c>
      <c r="B25" s="104">
        <v>0</v>
      </c>
      <c r="C25" s="105"/>
      <c r="D25" s="20">
        <v>0</v>
      </c>
      <c r="E25" s="105"/>
      <c r="F25" s="20">
        <v>0</v>
      </c>
      <c r="G25" s="105"/>
      <c r="H25" s="106">
        <v>-126953</v>
      </c>
      <c r="I25" s="105"/>
      <c r="J25" s="20">
        <v>0</v>
      </c>
      <c r="K25" s="105"/>
      <c r="L25" s="20">
        <v>126953</v>
      </c>
      <c r="M25" s="105"/>
      <c r="N25" s="107">
        <f>+L25+J25+H25+F25+D25+B25</f>
        <v>0</v>
      </c>
      <c r="O25" s="105"/>
      <c r="P25" s="20">
        <v>0</v>
      </c>
      <c r="Q25" s="108"/>
      <c r="R25" s="109">
        <f>+N25+P25</f>
        <v>0</v>
      </c>
    </row>
    <row r="26" spans="1:18" ht="12.75">
      <c r="A26" s="38" t="s">
        <v>84</v>
      </c>
      <c r="B26" s="100">
        <f>SUM(B21:B25)</f>
        <v>0</v>
      </c>
      <c r="C26" s="102"/>
      <c r="D26" s="101">
        <f>SUM(D21:D25)</f>
        <v>0</v>
      </c>
      <c r="E26" s="102"/>
      <c r="F26" s="101">
        <f>SUM(F21:F25)</f>
        <v>-90</v>
      </c>
      <c r="G26" s="102"/>
      <c r="H26" s="101">
        <f>SUM(H21:H25)</f>
        <v>0</v>
      </c>
      <c r="I26" s="102"/>
      <c r="J26" s="101">
        <f>SUM(J21:J25)</f>
        <v>-331</v>
      </c>
      <c r="K26" s="102"/>
      <c r="L26" s="101">
        <f>SUM(L21:L25)</f>
        <v>126953</v>
      </c>
      <c r="M26" s="102"/>
      <c r="N26" s="101">
        <f>SUM(N21:N25)</f>
        <v>126532</v>
      </c>
      <c r="O26" s="102"/>
      <c r="P26" s="101">
        <f>SUM(P21:P25)</f>
        <v>0</v>
      </c>
      <c r="Q26" s="103"/>
      <c r="R26" s="110">
        <f>SUM(R21:R25)</f>
        <v>126532</v>
      </c>
    </row>
    <row r="27" spans="1:18" ht="12.75">
      <c r="A27" s="59" t="s">
        <v>124</v>
      </c>
      <c r="B27" s="104">
        <v>0</v>
      </c>
      <c r="C27" s="105"/>
      <c r="D27" s="20">
        <v>0</v>
      </c>
      <c r="E27" s="105"/>
      <c r="F27" s="20">
        <v>0</v>
      </c>
      <c r="G27" s="105"/>
      <c r="H27" s="20">
        <v>0</v>
      </c>
      <c r="I27" s="105"/>
      <c r="J27" s="20">
        <v>0</v>
      </c>
      <c r="K27" s="105"/>
      <c r="L27" s="20">
        <f>+'IS'!G40</f>
        <v>18978</v>
      </c>
      <c r="M27" s="105"/>
      <c r="N27" s="107">
        <f>+L27+J27+H27+F27+D27+B27</f>
        <v>18978</v>
      </c>
      <c r="O27" s="105"/>
      <c r="P27" s="111">
        <f>+'IS'!G41</f>
        <v>-4006</v>
      </c>
      <c r="Q27" s="108"/>
      <c r="R27" s="109">
        <f>+N27+P27</f>
        <v>14972</v>
      </c>
    </row>
    <row r="28" spans="1:18" ht="12.75">
      <c r="A28" s="38" t="s">
        <v>86</v>
      </c>
      <c r="B28" s="18"/>
      <c r="C28" s="112"/>
      <c r="D28" s="18"/>
      <c r="E28" s="112"/>
      <c r="F28" s="18"/>
      <c r="G28" s="112"/>
      <c r="H28" s="18"/>
      <c r="I28" s="112"/>
      <c r="J28" s="18"/>
      <c r="K28" s="112"/>
      <c r="L28" s="18"/>
      <c r="M28" s="112"/>
      <c r="N28" s="113"/>
      <c r="O28" s="112"/>
      <c r="P28" s="114"/>
      <c r="Q28" s="16"/>
      <c r="R28" s="96"/>
    </row>
    <row r="29" spans="1:18" ht="12.75">
      <c r="A29" s="59" t="s">
        <v>126</v>
      </c>
      <c r="B29" s="18">
        <f>SUM(B26:B27)</f>
        <v>0</v>
      </c>
      <c r="C29" s="77"/>
      <c r="D29" s="18">
        <f>SUM(D26:D27)</f>
        <v>0</v>
      </c>
      <c r="E29" s="77"/>
      <c r="F29" s="18">
        <f>SUM(F26:F27)</f>
        <v>-90</v>
      </c>
      <c r="G29" s="77"/>
      <c r="H29" s="18">
        <f>SUM(H26:H27)</f>
        <v>0</v>
      </c>
      <c r="I29" s="77"/>
      <c r="J29" s="18">
        <f>SUM(J26:J27)</f>
        <v>-331</v>
      </c>
      <c r="K29" s="77"/>
      <c r="L29" s="18">
        <f>SUM(L26:L27)</f>
        <v>145931</v>
      </c>
      <c r="M29" s="77"/>
      <c r="N29" s="18">
        <f>SUM(N26:N27)</f>
        <v>145510</v>
      </c>
      <c r="O29" s="77"/>
      <c r="P29" s="18">
        <f>SUM(P26:P27)</f>
        <v>-4006</v>
      </c>
      <c r="Q29" s="44"/>
      <c r="R29" s="18">
        <f>SUM(R26:R27)</f>
        <v>141504</v>
      </c>
    </row>
    <row r="30" spans="1:18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2.75">
      <c r="A31" s="81" t="s">
        <v>87</v>
      </c>
      <c r="B31" s="18">
        <v>0</v>
      </c>
      <c r="C31" s="77"/>
      <c r="D31" s="18">
        <v>0</v>
      </c>
      <c r="E31" s="77"/>
      <c r="F31" s="18">
        <v>0</v>
      </c>
      <c r="G31" s="77"/>
      <c r="H31" s="18">
        <v>0</v>
      </c>
      <c r="I31" s="77"/>
      <c r="J31" s="18">
        <v>0</v>
      </c>
      <c r="K31" s="77"/>
      <c r="L31" s="18">
        <v>0</v>
      </c>
      <c r="M31" s="77"/>
      <c r="N31" s="95">
        <f>+L31+J31+H31+F31+D31+B31</f>
        <v>0</v>
      </c>
      <c r="O31" s="77"/>
      <c r="P31" s="99">
        <v>-15894</v>
      </c>
      <c r="Q31" s="44"/>
      <c r="R31" s="96">
        <f>+N31+P31</f>
        <v>-15894</v>
      </c>
    </row>
    <row r="32" spans="1:18" ht="12.75">
      <c r="A32" s="81"/>
      <c r="B32" s="18"/>
      <c r="C32" s="77"/>
      <c r="D32" s="18"/>
      <c r="E32" s="77"/>
      <c r="F32" s="18"/>
      <c r="G32" s="77"/>
      <c r="H32" s="18"/>
      <c r="I32" s="77"/>
      <c r="J32" s="18"/>
      <c r="K32" s="77"/>
      <c r="L32" s="18"/>
      <c r="M32" s="77"/>
      <c r="N32" s="95"/>
      <c r="O32" s="77"/>
      <c r="P32" s="99"/>
      <c r="Q32" s="44"/>
      <c r="R32" s="96"/>
    </row>
    <row r="33" spans="1:18" ht="12.75">
      <c r="A33" s="81" t="s">
        <v>113</v>
      </c>
      <c r="B33" s="18">
        <v>0</v>
      </c>
      <c r="C33" s="77"/>
      <c r="D33" s="18">
        <v>0</v>
      </c>
      <c r="E33" s="77"/>
      <c r="F33" s="18">
        <v>0</v>
      </c>
      <c r="G33" s="77"/>
      <c r="H33" s="18">
        <v>0</v>
      </c>
      <c r="I33" s="77"/>
      <c r="J33" s="18">
        <v>0</v>
      </c>
      <c r="K33" s="77"/>
      <c r="L33" s="18">
        <v>0</v>
      </c>
      <c r="M33" s="77"/>
      <c r="N33" s="95">
        <f>+L33+J33+H33+F33+D33+B33</f>
        <v>0</v>
      </c>
      <c r="O33" s="77"/>
      <c r="P33" s="99">
        <v>30</v>
      </c>
      <c r="Q33" s="44"/>
      <c r="R33" s="96">
        <f>+N33+P33</f>
        <v>30</v>
      </c>
    </row>
    <row r="34" spans="1:18" ht="12.75">
      <c r="A34" s="38"/>
      <c r="B34" s="23"/>
      <c r="C34" s="23"/>
      <c r="D34" s="23"/>
      <c r="E34" s="77"/>
      <c r="F34" s="23"/>
      <c r="G34" s="77"/>
      <c r="H34" s="97"/>
      <c r="I34" s="77"/>
      <c r="J34" s="77"/>
      <c r="K34" s="77"/>
      <c r="L34" s="23"/>
      <c r="M34" s="77"/>
      <c r="N34" s="77"/>
      <c r="O34" s="77"/>
      <c r="P34" s="99"/>
      <c r="Q34" s="44"/>
      <c r="R34" s="44"/>
    </row>
    <row r="35" spans="1:20" ht="13.5" thickBot="1">
      <c r="A35" s="84" t="s">
        <v>114</v>
      </c>
      <c r="B35" s="32">
        <f>B19+B29+B31+B33</f>
        <v>529153.415</v>
      </c>
      <c r="C35" s="32"/>
      <c r="D35" s="32">
        <f>D19+D29+D31+D33+D17</f>
        <v>316155</v>
      </c>
      <c r="E35" s="115"/>
      <c r="F35" s="32">
        <f>F19+F29+F31+F33+F17</f>
        <v>-90</v>
      </c>
      <c r="G35" s="115"/>
      <c r="H35" s="32">
        <f>H19+H29+H31+H33+H17</f>
        <v>0</v>
      </c>
      <c r="I35" s="115"/>
      <c r="J35" s="32">
        <f>J19+J29+J31+J33+J17</f>
        <v>134233</v>
      </c>
      <c r="K35" s="115"/>
      <c r="L35" s="32">
        <f>L19+L29+L31+L33+L17</f>
        <v>145902</v>
      </c>
      <c r="M35" s="115"/>
      <c r="N35" s="32">
        <f>N19+N29+N31+N33+N17</f>
        <v>1125353.415</v>
      </c>
      <c r="O35" s="115"/>
      <c r="P35" s="32">
        <f>P19+P29+P31+P33+P17</f>
        <v>44205</v>
      </c>
      <c r="Q35" s="116"/>
      <c r="R35" s="32">
        <f>R19+R29+R31+R33+R17</f>
        <v>1169558.415</v>
      </c>
      <c r="T35" s="117"/>
    </row>
    <row r="36" spans="1:18" ht="12.75">
      <c r="A36" s="38"/>
      <c r="B36" s="23"/>
      <c r="C36" s="23"/>
      <c r="D36" s="23"/>
      <c r="E36" s="77"/>
      <c r="F36" s="23"/>
      <c r="G36" s="77"/>
      <c r="H36" s="77"/>
      <c r="I36" s="77"/>
      <c r="J36" s="77"/>
      <c r="K36" s="77"/>
      <c r="L36" s="23"/>
      <c r="M36" s="77"/>
      <c r="N36" s="44"/>
      <c r="O36" s="44"/>
      <c r="P36" s="44"/>
      <c r="Q36" s="97"/>
      <c r="R36" s="77"/>
    </row>
    <row r="37" spans="1:18" ht="12.75">
      <c r="A37" s="84" t="s">
        <v>122</v>
      </c>
      <c r="B37" s="93">
        <v>0</v>
      </c>
      <c r="C37" s="18"/>
      <c r="D37" s="18">
        <v>0</v>
      </c>
      <c r="E37" s="77"/>
      <c r="F37" s="18">
        <v>0</v>
      </c>
      <c r="G37" s="77"/>
      <c r="H37" s="18">
        <v>0</v>
      </c>
      <c r="I37" s="77"/>
      <c r="J37" s="18">
        <v>0</v>
      </c>
      <c r="K37" s="77"/>
      <c r="L37" s="18">
        <v>0</v>
      </c>
      <c r="M37" s="44"/>
      <c r="N37" s="95">
        <f>+L37+J37+H37+F37+D37</f>
        <v>0</v>
      </c>
      <c r="O37" s="44"/>
      <c r="P37" s="18">
        <v>0</v>
      </c>
      <c r="Q37" s="77"/>
      <c r="R37" s="96">
        <f>+N37+P37</f>
        <v>0</v>
      </c>
    </row>
    <row r="38" spans="1:18" ht="12.75">
      <c r="A38" s="44"/>
      <c r="B38" s="23"/>
      <c r="C38" s="23"/>
      <c r="D38" s="23"/>
      <c r="E38" s="77"/>
      <c r="F38" s="23"/>
      <c r="G38" s="77"/>
      <c r="H38" s="77"/>
      <c r="I38" s="77"/>
      <c r="J38" s="23"/>
      <c r="K38" s="77"/>
      <c r="L38" s="23"/>
      <c r="M38" s="44"/>
      <c r="N38" s="77"/>
      <c r="O38" s="44"/>
      <c r="P38" s="23"/>
      <c r="Q38" s="77"/>
      <c r="R38" s="44"/>
    </row>
    <row r="39" spans="1:18" ht="12.75">
      <c r="A39" s="59" t="s">
        <v>124</v>
      </c>
      <c r="B39" s="23">
        <v>0</v>
      </c>
      <c r="C39" s="23"/>
      <c r="D39" s="23">
        <v>0</v>
      </c>
      <c r="E39" s="77"/>
      <c r="F39" s="23">
        <v>0</v>
      </c>
      <c r="G39" s="77"/>
      <c r="H39" s="18">
        <v>0</v>
      </c>
      <c r="I39" s="77"/>
      <c r="J39" s="23">
        <v>0</v>
      </c>
      <c r="K39" s="77"/>
      <c r="L39" s="23">
        <v>0</v>
      </c>
      <c r="M39" s="44"/>
      <c r="N39" s="95">
        <f>+L39+J39+H39+F39+D39+B39</f>
        <v>0</v>
      </c>
      <c r="O39" s="44"/>
      <c r="P39" s="23">
        <v>0</v>
      </c>
      <c r="Q39" s="77"/>
      <c r="R39" s="96">
        <f>+N39+P39</f>
        <v>0</v>
      </c>
    </row>
    <row r="40" spans="1:18" ht="12.75">
      <c r="A40" s="38"/>
      <c r="B40" s="23"/>
      <c r="C40" s="23"/>
      <c r="D40" s="23"/>
      <c r="E40" s="77"/>
      <c r="F40" s="23"/>
      <c r="G40" s="77"/>
      <c r="H40" s="77"/>
      <c r="I40" s="77"/>
      <c r="J40" s="23"/>
      <c r="K40" s="77"/>
      <c r="L40" s="23"/>
      <c r="M40" s="44"/>
      <c r="N40" s="23"/>
      <c r="O40" s="44"/>
      <c r="P40" s="23"/>
      <c r="Q40" s="77"/>
      <c r="R40" s="23"/>
    </row>
    <row r="41" spans="1:18" ht="13.5" thickBot="1">
      <c r="A41" s="84" t="s">
        <v>123</v>
      </c>
      <c r="B41" s="128">
        <f>+B37+B39</f>
        <v>0</v>
      </c>
      <c r="C41" s="32"/>
      <c r="D41" s="32">
        <f>+D37+D39</f>
        <v>0</v>
      </c>
      <c r="E41" s="115"/>
      <c r="F41" s="32">
        <f>+F37+F39</f>
        <v>0</v>
      </c>
      <c r="G41" s="115"/>
      <c r="H41" s="32">
        <f>+H37+H39</f>
        <v>0</v>
      </c>
      <c r="I41" s="115"/>
      <c r="J41" s="32">
        <f>+J37+J39</f>
        <v>0</v>
      </c>
      <c r="K41" s="115"/>
      <c r="L41" s="32">
        <f>+L37+L39</f>
        <v>0</v>
      </c>
      <c r="M41" s="116"/>
      <c r="N41" s="32">
        <f>+N37+N39</f>
        <v>0</v>
      </c>
      <c r="O41" s="116"/>
      <c r="P41" s="32">
        <f>+P37+P39</f>
        <v>0</v>
      </c>
      <c r="Q41" s="115"/>
      <c r="R41" s="32">
        <f>+R37+R39</f>
        <v>0</v>
      </c>
    </row>
    <row r="42" spans="1:18" ht="12.75">
      <c r="A42" s="38"/>
      <c r="B42" s="23"/>
      <c r="C42" s="23"/>
      <c r="D42" s="23"/>
      <c r="E42" s="23"/>
      <c r="F42" s="23"/>
      <c r="G42" s="23"/>
      <c r="H42" s="23"/>
      <c r="I42" s="23"/>
      <c r="J42" s="23"/>
      <c r="K42" s="77"/>
      <c r="L42" s="44"/>
      <c r="M42" s="44"/>
      <c r="N42" s="44"/>
      <c r="O42" s="44"/>
      <c r="P42" s="77"/>
      <c r="Q42" s="77"/>
      <c r="R42" s="77"/>
    </row>
    <row r="43" spans="1:18" ht="12.75">
      <c r="A43" s="118" t="s">
        <v>29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44"/>
      <c r="M43" s="44"/>
      <c r="N43" s="44"/>
      <c r="O43" s="44"/>
      <c r="P43" s="77"/>
      <c r="Q43" s="77"/>
      <c r="R43" s="77"/>
    </row>
    <row r="44" spans="1:18" ht="12.75">
      <c r="A44" s="11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44"/>
      <c r="M44" s="44"/>
      <c r="N44" s="44"/>
      <c r="O44" s="44"/>
      <c r="P44" s="77"/>
      <c r="Q44" s="77"/>
      <c r="R44" s="77"/>
    </row>
    <row r="45" spans="1:18" ht="12.75">
      <c r="A45" s="59" t="s">
        <v>112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2.75">
      <c r="A46" s="59" t="s">
        <v>136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</sheetData>
  <mergeCells count="1">
    <mergeCell ref="B12:N12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landscape" paperSize="9" scale="91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Lee Wen Giat</cp:lastModifiedBy>
  <cp:lastPrinted>2007-02-26T06:06:33Z</cp:lastPrinted>
  <dcterms:created xsi:type="dcterms:W3CDTF">1999-08-02T06:32:51Z</dcterms:created>
  <dcterms:modified xsi:type="dcterms:W3CDTF">2007-02-26T09:21:08Z</dcterms:modified>
  <cp:category/>
  <cp:version/>
  <cp:contentType/>
  <cp:contentStatus/>
</cp:coreProperties>
</file>